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667" activeTab="4"/>
  </bookViews>
  <sheets>
    <sheet name="simFig" sheetId="1" r:id="rId1"/>
    <sheet name="ROMCosting" sheetId="2" r:id="rId2"/>
    <sheet name="Min.  Phase In Plan" sheetId="3" r:id="rId3"/>
    <sheet name="Mod. Phase In Plan" sheetId="4" r:id="rId4"/>
    <sheet name="Aggressive Phase In" sheetId="5" r:id="rId5"/>
    <sheet name="Cost to Populat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<sst xmlns="http://schemas.openxmlformats.org/spreadsheetml/2006/main" count="212" uniqueCount="117">
  <si>
    <t>Research Librarians</t>
  </si>
  <si>
    <t>Research Biotechnologists</t>
  </si>
  <si>
    <t>Unix Text Processing Programmers</t>
  </si>
  <si>
    <t>Unix GUI Programmers</t>
  </si>
  <si>
    <t>Unix Database Programmers</t>
  </si>
  <si>
    <t>Window's GUI Programmers</t>
  </si>
  <si>
    <t>Cellular Modelers</t>
  </si>
  <si>
    <t>Production Coordinators</t>
  </si>
  <si>
    <t>Equipment Wranglers</t>
  </si>
  <si>
    <t>Software Wranglers</t>
  </si>
  <si>
    <t>Documentation</t>
  </si>
  <si>
    <t>Team</t>
  </si>
  <si>
    <t>team</t>
  </si>
  <si>
    <t>Red</t>
  </si>
  <si>
    <t>Orange</t>
  </si>
  <si>
    <t>Yellow</t>
  </si>
  <si>
    <t>Blue</t>
  </si>
  <si>
    <t>All</t>
  </si>
  <si>
    <t>CellWorld Art Direction</t>
  </si>
  <si>
    <t>CellWorld Technical Direction</t>
  </si>
  <si>
    <t>Green</t>
  </si>
  <si>
    <t>Ontology Tool Developers</t>
  </si>
  <si>
    <t>White</t>
  </si>
  <si>
    <t>Administration</t>
  </si>
  <si>
    <t>Pathway Ontologists</t>
  </si>
  <si>
    <t>Pathway Biotechnologists</t>
  </si>
  <si>
    <t>Gene Chip Workers</t>
  </si>
  <si>
    <t>Indigo</t>
  </si>
  <si>
    <t>Web Portal Developers</t>
  </si>
  <si>
    <t>Violet</t>
  </si>
  <si>
    <t>Giant Head Database</t>
  </si>
  <si>
    <t>HW</t>
  </si>
  <si>
    <t>SW</t>
  </si>
  <si>
    <t>Computer</t>
  </si>
  <si>
    <t>Base</t>
  </si>
  <si>
    <t>Salary</t>
  </si>
  <si>
    <t>Color</t>
  </si>
  <si>
    <t>Min.</t>
  </si>
  <si>
    <t>Num.</t>
  </si>
  <si>
    <r>
      <t>Simulation Assembly Line: ROM Costing</t>
    </r>
    <r>
      <rPr>
        <b/>
        <vertAlign val="superscript"/>
        <sz val="10"/>
        <rFont val="Arial"/>
        <family val="2"/>
      </rPr>
      <t>1</t>
    </r>
  </si>
  <si>
    <r>
      <t>Burden</t>
    </r>
    <r>
      <rPr>
        <b/>
        <vertAlign val="superscript"/>
        <sz val="10"/>
        <rFont val="Arial"/>
        <family val="2"/>
      </rPr>
      <t>2</t>
    </r>
  </si>
  <si>
    <r>
      <t>Note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: Simulation Assembly Line Development Precedes and Enables Portal Development</t>
    </r>
  </si>
  <si>
    <t>month</t>
  </si>
  <si>
    <t>Minimal Phase In Plan:</t>
  </si>
  <si>
    <t>staff added</t>
  </si>
  <si>
    <t>total size</t>
  </si>
  <si>
    <t>cash flow</t>
  </si>
  <si>
    <t>total cash out</t>
  </si>
  <si>
    <t>Mod.</t>
  </si>
  <si>
    <t>Moderate Phase In Plan:</t>
  </si>
  <si>
    <t>Ideal Phase In Plan:</t>
  </si>
  <si>
    <t>Per Seat</t>
  </si>
  <si>
    <t>Unit Cost</t>
  </si>
  <si>
    <t>avg cost per seat</t>
  </si>
  <si>
    <t>This Excel workbook is confidential.</t>
  </si>
  <si>
    <t>l</t>
  </si>
  <si>
    <t>Gene Chips</t>
  </si>
  <si>
    <t>Human Cancer G110 Array</t>
  </si>
  <si>
    <t>HuSNP Mapping Assay</t>
  </si>
  <si>
    <t>Complete Instrument System</t>
  </si>
  <si>
    <t>Cell Simulation Programmers</t>
  </si>
  <si>
    <t>Cell Simulation Art Directors</t>
  </si>
  <si>
    <t>Journalomatic™ Portal Access</t>
  </si>
  <si>
    <t>FactExtractor™, FactFilter™, KnowledgeMapper™</t>
  </si>
  <si>
    <t>SchemaGen™, OntologyToolz™, GiantHeadDDB™</t>
  </si>
  <si>
    <t>ParsablePathways™:</t>
  </si>
  <si>
    <t>CellModeler™</t>
  </si>
  <si>
    <t>CellSim™</t>
  </si>
  <si>
    <t>Selling</t>
  </si>
  <si>
    <t>Price</t>
  </si>
  <si>
    <t>Buyer</t>
  </si>
  <si>
    <t>Count</t>
  </si>
  <si>
    <t>Marketing Experts</t>
  </si>
  <si>
    <t>Sales Staff</t>
  </si>
  <si>
    <t>Size of Staff</t>
  </si>
  <si>
    <t>Gross</t>
  </si>
  <si>
    <t>Revenues</t>
  </si>
  <si>
    <t>Net Position @ 18months</t>
  </si>
  <si>
    <t>Gene Chip System</t>
  </si>
  <si>
    <t>Startup</t>
  </si>
  <si>
    <t>Recurring</t>
  </si>
  <si>
    <r>
      <t>Net Position @</t>
    </r>
    <r>
      <rPr>
        <b/>
        <sz val="10"/>
        <color indexed="13"/>
        <rFont val="Arial"/>
        <family val="2"/>
      </rPr>
      <t xml:space="preserve"> 18months</t>
    </r>
  </si>
  <si>
    <t>Aggr.</t>
  </si>
  <si>
    <t>Cost of Creating the Entire Knowledge Map for Biotechnology in 1 year</t>
  </si>
  <si>
    <t>preliminary estimate 12/00 - lvw</t>
  </si>
  <si>
    <t>Number of Journals</t>
  </si>
  <si>
    <t>Facts per Abstract</t>
  </si>
  <si>
    <t>Dollars per Hour</t>
  </si>
  <si>
    <t>Abstracts Per Journal</t>
  </si>
  <si>
    <t>Seconds per Fact to Translate</t>
  </si>
  <si>
    <t>Work Weeks per Year</t>
  </si>
  <si>
    <t>Issues Per year</t>
  </si>
  <si>
    <t>Participating institutions</t>
  </si>
  <si>
    <t>Work Hours per Week</t>
  </si>
  <si>
    <t>going as far back as</t>
  </si>
  <si>
    <t>total abtracts</t>
  </si>
  <si>
    <t>facts to map</t>
  </si>
  <si>
    <t>hours of labor</t>
  </si>
  <si>
    <t>cost of labor</t>
  </si>
  <si>
    <t>person weeks of labor</t>
  </si>
  <si>
    <t>persons to finish in 1 year</t>
  </si>
  <si>
    <t>persons per institution to motivate</t>
  </si>
  <si>
    <t>abstracts per year in 1950</t>
  </si>
  <si>
    <t>abstracts per year in 2000</t>
  </si>
  <si>
    <t>slope</t>
  </si>
  <si>
    <t>abstracts/year</t>
  </si>
  <si>
    <t>intercept</t>
  </si>
  <si>
    <t>abstracts</t>
  </si>
  <si>
    <t>using directed search we extract only those candidate sentences which</t>
  </si>
  <si>
    <t>contain putative pathway information.  We review this text at very high speed,</t>
  </si>
  <si>
    <t>and only translate those sentences which contain pathway information.</t>
  </si>
  <si>
    <t>This is much faster than translating all facts and then throwing those away that aren't relevant.</t>
  </si>
  <si>
    <t>Legal Staff</t>
  </si>
  <si>
    <t>KM &amp; OntologyTraining Staff</t>
  </si>
  <si>
    <r>
      <t>Help Desk</t>
    </r>
    <r>
      <rPr>
        <vertAlign val="superscript"/>
        <sz val="10"/>
        <rFont val="Arial"/>
        <family val="2"/>
      </rPr>
      <t>3</t>
    </r>
  </si>
  <si>
    <r>
      <t>Note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: Entire staff is on rotations for help desk, "stay in touch".</t>
    </r>
  </si>
  <si>
    <r>
      <t>Note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: Burden includes travel, relocation, office space, health benefits, and network overhead.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</si>
</sst>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,,"/>
    <numFmt numFmtId="172" formatCode="0,"/>
    <numFmt numFmtId="173" formatCode="&quot;$&quot;0,"/>
    <numFmt numFmtId="174" formatCode="[&gt;1000000]&quot;$&quot;0.00,,&quot; M&quot;;[&gt;1000]&quot;$&quot;0,&quot; K&quot;;&quot;$&quot;0"/>
    <numFmt numFmtId="175" formatCode="_(&quot;$&quot;* #,##0.000_);_(&quot;$&quot;* \(#,##0.000\);_(&quot;$&quot;* &quot;-&quot;??_);_(@_)"/>
    <numFmt numFmtId="176" formatCode="[&gt;1000000]&quot;$&quot;0.0,,&quot; M&quot;;[&gt;1000]&quot;$&quot;0,&quot; K&quot;;&quot;$&quot;0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43"/>
      <name val="Arial"/>
      <family val="2"/>
    </font>
    <font>
      <sz val="10"/>
      <color indexed="63"/>
      <name val="Arial"/>
      <family val="2"/>
    </font>
    <font>
      <b/>
      <sz val="10"/>
      <color indexed="17"/>
      <name val="Arial"/>
      <family val="2"/>
    </font>
    <font>
      <b/>
      <sz val="10"/>
      <color indexed="46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9"/>
      <name val="Arial"/>
      <family val="0"/>
    </font>
    <font>
      <b/>
      <sz val="8"/>
      <name val="Arial"/>
      <family val="0"/>
    </font>
    <font>
      <b/>
      <sz val="9.25"/>
      <name val="Arial"/>
      <family val="0"/>
    </font>
    <font>
      <sz val="8"/>
      <name val="Arial"/>
      <family val="0"/>
    </font>
    <font>
      <sz val="20"/>
      <name val="Symbol"/>
      <family val="1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0" fontId="0" fillId="0" borderId="0" xfId="17" applyNumberFormat="1" applyBorder="1" applyAlignment="1">
      <alignment/>
    </xf>
    <xf numFmtId="16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/>
    </xf>
    <xf numFmtId="0" fontId="9" fillId="3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10" borderId="7" xfId="0" applyFont="1" applyFill="1" applyBorder="1" applyAlignment="1">
      <alignment horizontal="center"/>
    </xf>
    <xf numFmtId="170" fontId="0" fillId="0" borderId="8" xfId="17" applyNumberFormat="1" applyBorder="1" applyAlignment="1">
      <alignment/>
    </xf>
    <xf numFmtId="0" fontId="9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170" fontId="0" fillId="0" borderId="5" xfId="17" applyNumberFormat="1" applyBorder="1" applyAlignment="1">
      <alignment/>
    </xf>
    <xf numFmtId="168" fontId="0" fillId="0" borderId="5" xfId="0" applyNumberFormat="1" applyBorder="1" applyAlignment="1">
      <alignment/>
    </xf>
    <xf numFmtId="170" fontId="0" fillId="0" borderId="6" xfId="17" applyNumberFormat="1" applyBorder="1" applyAlignment="1">
      <alignment/>
    </xf>
    <xf numFmtId="0" fontId="5" fillId="9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170" fontId="0" fillId="0" borderId="10" xfId="17" applyNumberFormat="1" applyBorder="1" applyAlignment="1">
      <alignment/>
    </xf>
    <xf numFmtId="168" fontId="0" fillId="0" borderId="10" xfId="0" applyNumberFormat="1" applyBorder="1" applyAlignment="1">
      <alignment/>
    </xf>
    <xf numFmtId="170" fontId="0" fillId="0" borderId="12" xfId="17" applyNumberFormat="1" applyBorder="1" applyAlignment="1">
      <alignment/>
    </xf>
    <xf numFmtId="170" fontId="1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170" fontId="0" fillId="0" borderId="0" xfId="17" applyNumberFormat="1" applyAlignment="1">
      <alignment/>
    </xf>
    <xf numFmtId="166" fontId="0" fillId="0" borderId="0" xfId="15" applyNumberFormat="1" applyAlignment="1">
      <alignment/>
    </xf>
    <xf numFmtId="1" fontId="0" fillId="0" borderId="5" xfId="0" applyNumberFormat="1" applyBorder="1" applyAlignment="1">
      <alignment/>
    </xf>
    <xf numFmtId="170" fontId="1" fillId="0" borderId="0" xfId="17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17" applyNumberFormat="1" applyAlignment="1">
      <alignment/>
    </xf>
    <xf numFmtId="176" fontId="0" fillId="2" borderId="0" xfId="17" applyNumberFormat="1" applyFill="1" applyAlignment="1">
      <alignment/>
    </xf>
    <xf numFmtId="176" fontId="0" fillId="0" borderId="0" xfId="17" applyNumberFormat="1" applyAlignment="1">
      <alignment/>
    </xf>
    <xf numFmtId="176" fontId="0" fillId="2" borderId="0" xfId="17" applyNumberFormat="1" applyFill="1" applyAlignment="1">
      <alignment/>
    </xf>
    <xf numFmtId="0" fontId="0" fillId="0" borderId="1" xfId="0" applyFont="1" applyBorder="1" applyAlignment="1">
      <alignment/>
    </xf>
    <xf numFmtId="170" fontId="0" fillId="0" borderId="1" xfId="17" applyNumberFormat="1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0" applyNumberFormat="1" applyAlignment="1">
      <alignment/>
    </xf>
    <xf numFmtId="170" fontId="1" fillId="5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11" borderId="13" xfId="0" applyFont="1" applyFill="1" applyBorder="1" applyAlignment="1">
      <alignment/>
    </xf>
    <xf numFmtId="1" fontId="9" fillId="11" borderId="13" xfId="0" applyNumberFormat="1" applyFont="1" applyFill="1" applyBorder="1" applyAlignment="1">
      <alignment horizontal="right"/>
    </xf>
    <xf numFmtId="1" fontId="9" fillId="11" borderId="13" xfId="0" applyNumberFormat="1" applyFont="1" applyFill="1" applyBorder="1" applyAlignment="1">
      <alignment/>
    </xf>
    <xf numFmtId="170" fontId="9" fillId="11" borderId="13" xfId="17" applyNumberFormat="1" applyFont="1" applyFill="1" applyBorder="1" applyAlignment="1">
      <alignment/>
    </xf>
    <xf numFmtId="1" fontId="9" fillId="11" borderId="13" xfId="15" applyNumberFormat="1" applyFont="1" applyFill="1" applyBorder="1" applyAlignment="1">
      <alignment/>
    </xf>
    <xf numFmtId="1" fontId="9" fillId="11" borderId="13" xfId="15" applyNumberFormat="1" applyFont="1" applyFill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166" fontId="9" fillId="0" borderId="0" xfId="15" applyNumberFormat="1" applyFont="1" applyAlignment="1">
      <alignment/>
    </xf>
    <xf numFmtId="166" fontId="9" fillId="0" borderId="0" xfId="0" applyNumberFormat="1" applyFont="1" applyAlignment="1">
      <alignment/>
    </xf>
    <xf numFmtId="170" fontId="20" fillId="0" borderId="0" xfId="17" applyNumberFormat="1" applyFont="1" applyAlignment="1">
      <alignment/>
    </xf>
    <xf numFmtId="170" fontId="20" fillId="5" borderId="1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CC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Staff Size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'Min.  Phase In Plan'!$C$15:$T$15</c:f>
              <c:numCache/>
            </c:numRef>
          </c:val>
        </c:ser>
        <c:axId val="44900525"/>
        <c:axId val="1451542"/>
      </c:bar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Staff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Cash Flow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'Min.  Phase In Plan'!$C$17:$T$17</c:f>
              <c:numCache/>
            </c:numRef>
          </c:val>
        </c:ser>
        <c:axId val="13063879"/>
        <c:axId val="50466048"/>
      </c:bar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Staff Size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'Mod. Phase In Plan'!$C$15:$T$15</c:f>
              <c:numCache/>
            </c:numRef>
          </c:val>
        </c:ser>
        <c:axId val="51541249"/>
        <c:axId val="61218058"/>
      </c:bar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Staff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Cash Flow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'Mod. Phase In Plan'!$C$17:$T$17</c:f>
              <c:numCache/>
            </c:numRef>
          </c:val>
        </c:ser>
        <c:axId val="14091611"/>
        <c:axId val="59715636"/>
      </c:barChart>
      <c:catAx>
        <c:axId val="14091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Staff Size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'Aggressive Phase In'!$C$15:$T$15</c:f>
              <c:numCache/>
            </c:numRef>
          </c:val>
        </c:ser>
        <c:axId val="569813"/>
        <c:axId val="5128318"/>
      </c:bar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Staff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Cash Flow Vs. Time In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'Aggressive Phase In'!$C$17:$T$17</c:f>
              <c:numCache/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(Months)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Cash Flow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1</xdr:row>
      <xdr:rowOff>38100</xdr:rowOff>
    </xdr:from>
    <xdr:to>
      <xdr:col>11</xdr:col>
      <xdr:colOff>95250</xdr:colOff>
      <xdr:row>47</xdr:row>
      <xdr:rowOff>85725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6486525" cy="749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18</xdr:row>
      <xdr:rowOff>0</xdr:rowOff>
    </xdr:from>
    <xdr:ext cx="3571875" cy="2609850"/>
    <xdr:graphicFrame>
      <xdr:nvGraphicFramePr>
        <xdr:cNvPr id="1" name="Chart 1"/>
        <xdr:cNvGraphicFramePr/>
      </xdr:nvGraphicFramePr>
      <xdr:xfrm>
        <a:off x="9705975" y="3086100"/>
        <a:ext cx="3571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9525</xdr:colOff>
      <xdr:row>18</xdr:row>
      <xdr:rowOff>0</xdr:rowOff>
    </xdr:from>
    <xdr:ext cx="3581400" cy="2619375"/>
    <xdr:graphicFrame>
      <xdr:nvGraphicFramePr>
        <xdr:cNvPr id="2" name="Chart 2"/>
        <xdr:cNvGraphicFramePr/>
      </xdr:nvGraphicFramePr>
      <xdr:xfrm>
        <a:off x="5772150" y="3086100"/>
        <a:ext cx="35814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18</xdr:row>
      <xdr:rowOff>0</xdr:rowOff>
    </xdr:from>
    <xdr:ext cx="3571875" cy="2609850"/>
    <xdr:graphicFrame>
      <xdr:nvGraphicFramePr>
        <xdr:cNvPr id="1" name="Chart 1"/>
        <xdr:cNvGraphicFramePr/>
      </xdr:nvGraphicFramePr>
      <xdr:xfrm>
        <a:off x="9705975" y="3086100"/>
        <a:ext cx="3571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0</xdr:colOff>
      <xdr:row>18</xdr:row>
      <xdr:rowOff>0</xdr:rowOff>
    </xdr:from>
    <xdr:ext cx="3581400" cy="2619375"/>
    <xdr:graphicFrame>
      <xdr:nvGraphicFramePr>
        <xdr:cNvPr id="2" name="Chart 2"/>
        <xdr:cNvGraphicFramePr/>
      </xdr:nvGraphicFramePr>
      <xdr:xfrm>
        <a:off x="5762625" y="3086100"/>
        <a:ext cx="35814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</xdr:colOff>
      <xdr:row>18</xdr:row>
      <xdr:rowOff>0</xdr:rowOff>
    </xdr:from>
    <xdr:ext cx="3571875" cy="2609850"/>
    <xdr:graphicFrame>
      <xdr:nvGraphicFramePr>
        <xdr:cNvPr id="1" name="Chart 1"/>
        <xdr:cNvGraphicFramePr/>
      </xdr:nvGraphicFramePr>
      <xdr:xfrm>
        <a:off x="9705975" y="3086100"/>
        <a:ext cx="3571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0</xdr:colOff>
      <xdr:row>18</xdr:row>
      <xdr:rowOff>0</xdr:rowOff>
    </xdr:from>
    <xdr:ext cx="3581400" cy="2619375"/>
    <xdr:graphicFrame>
      <xdr:nvGraphicFramePr>
        <xdr:cNvPr id="2" name="Chart 2"/>
        <xdr:cNvGraphicFramePr/>
      </xdr:nvGraphicFramePr>
      <xdr:xfrm>
        <a:off x="5762625" y="3086100"/>
        <a:ext cx="358140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public_html\CellWorld\Technology\KnowledgeMapping\description\km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30</v>
          </cell>
          <cell r="C7">
            <v>3040</v>
          </cell>
          <cell r="F7">
            <v>30</v>
          </cell>
          <cell r="I7">
            <v>20</v>
          </cell>
        </row>
        <row r="8">
          <cell r="B8">
            <v>10</v>
          </cell>
          <cell r="C8">
            <v>10</v>
          </cell>
          <cell r="F8">
            <v>30</v>
          </cell>
        </row>
        <row r="9">
          <cell r="B9">
            <v>4</v>
          </cell>
          <cell r="C9">
            <v>8</v>
          </cell>
          <cell r="I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4.png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image" Target="../media/image5.png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image" Target="../media/image6.png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6"/>
  <sheetViews>
    <sheetView showGridLines="0" showRowColHeaders="0" workbookViewId="0" topLeftCell="A16">
      <selection activeCell="N24" sqref="N24"/>
    </sheetView>
  </sheetViews>
  <sheetFormatPr defaultColWidth="9.140625" defaultRowHeight="12.75"/>
  <sheetData>
    <row r="1" spans="1:35" ht="12.7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2.7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</row>
    <row r="3" spans="1:35" ht="12.7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</row>
    <row r="4" spans="1:35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5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</row>
    <row r="6" spans="1:35" ht="12.7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</row>
    <row r="7" spans="1:35" ht="12.7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</row>
    <row r="8" spans="1:35" ht="12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</row>
    <row r="9" spans="1:35" ht="12.7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</row>
    <row r="10" spans="1:35" ht="12.7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</row>
    <row r="11" spans="1:35" ht="12.7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</row>
    <row r="12" spans="1:35" ht="12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</row>
    <row r="13" spans="1:35" ht="12.7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</row>
    <row r="14" spans="1:35" ht="12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1:35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</row>
    <row r="16" spans="1:35" ht="12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</row>
    <row r="17" spans="1:35" ht="12.7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</row>
    <row r="18" spans="1:35" ht="12.7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1:35" ht="12.7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</row>
    <row r="20" spans="1:35" ht="1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ht="12.7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</row>
    <row r="22" spans="1:35" ht="12.7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1:35" ht="12.7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</row>
    <row r="24" spans="1:35" ht="1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</row>
    <row r="25" spans="1:35" ht="12.7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</row>
    <row r="26" spans="1:35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1:35" ht="12.7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</row>
    <row r="28" spans="1:35" ht="12.7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</row>
    <row r="29" spans="1:35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</row>
    <row r="30" spans="1:35" ht="12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1:35" ht="12.7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</row>
    <row r="32" spans="1:35" ht="12.7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</row>
    <row r="33" spans="1:35" ht="12.7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</row>
    <row r="34" spans="1:35" ht="12.7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1:35" ht="12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ht="12.7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ht="12.7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ht="12.7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ht="12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ht="12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ht="12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ht="12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ht="12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ht="12.7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ht="12.7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  <row r="46" spans="1:35" ht="12.7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1:35" ht="12.7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</row>
    <row r="48" spans="1:35" ht="12.7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</row>
    <row r="49" spans="1:35" ht="12.7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</row>
    <row r="50" spans="1:35" ht="12.7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1:35" ht="12.7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</row>
    <row r="52" spans="1:35" ht="12.7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</row>
    <row r="53" spans="1:35" ht="12.7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</row>
    <row r="54" spans="1:35" ht="12.7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1:35" ht="12.7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</row>
    <row r="56" spans="1:35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</row>
    <row r="57" spans="1:35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</row>
    <row r="58" spans="1:35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1:35" ht="12.7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</row>
    <row r="60" spans="1:35" ht="12.7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</row>
    <row r="61" spans="1:35" ht="12.7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</row>
    <row r="62" spans="1:35" ht="12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1:35" ht="12.7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</row>
    <row r="64" spans="1:35" ht="12.7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</row>
    <row r="65" spans="1:35" ht="12.7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</row>
    <row r="66" spans="1:35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1:35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</row>
    <row r="68" spans="1:35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</row>
    <row r="69" spans="1:35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</row>
    <row r="70" spans="1:35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1:35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</row>
    <row r="72" spans="1:35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</row>
    <row r="73" spans="1:35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</row>
    <row r="74" spans="1:35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1:35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</row>
    <row r="76" spans="1:35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</row>
  </sheetData>
  <printOptions/>
  <pageMargins left="0.75" right="0.75" top="1" bottom="1" header="0.5" footer="0.5"/>
  <pageSetup orientation="portrait" paperSize="9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0"/>
  <sheetViews>
    <sheetView showGridLines="0" workbookViewId="0" topLeftCell="A7">
      <selection activeCell="C35" sqref="C35"/>
    </sheetView>
  </sheetViews>
  <sheetFormatPr defaultColWidth="9.140625" defaultRowHeight="12.75"/>
  <cols>
    <col min="1" max="1" width="2.57421875" style="0" customWidth="1"/>
    <col min="2" max="2" width="12.28125" style="0" customWidth="1"/>
    <col min="3" max="3" width="30.8515625" style="0" customWidth="1"/>
    <col min="4" max="5" width="6.28125" style="0" customWidth="1"/>
    <col min="6" max="6" width="6.421875" style="0" customWidth="1"/>
    <col min="7" max="7" width="10.421875" style="0" customWidth="1"/>
    <col min="8" max="8" width="9.7109375" style="0" customWidth="1"/>
    <col min="9" max="9" width="10.57421875" style="0" customWidth="1"/>
    <col min="10" max="11" width="15.140625" style="0" customWidth="1"/>
    <col min="12" max="12" width="13.8515625" style="0" bestFit="1" customWidth="1"/>
    <col min="15" max="15" width="20.00390625" style="0" customWidth="1"/>
    <col min="16" max="16" width="3.8515625" style="0" customWidth="1"/>
  </cols>
  <sheetData>
    <row r="1" spans="2:3" ht="26.25">
      <c r="B1" s="60" t="s">
        <v>55</v>
      </c>
      <c r="C1" s="10" t="s">
        <v>39</v>
      </c>
    </row>
    <row r="2" ht="13.5" thickBot="1"/>
    <row r="3" spans="2:11" ht="13.5" thickTop="1">
      <c r="B3" s="28" t="s">
        <v>11</v>
      </c>
      <c r="C3" s="29"/>
      <c r="D3" s="30" t="s">
        <v>37</v>
      </c>
      <c r="E3" s="30" t="s">
        <v>48</v>
      </c>
      <c r="F3" s="30" t="s">
        <v>82</v>
      </c>
      <c r="G3" s="30" t="s">
        <v>35</v>
      </c>
      <c r="H3" s="30" t="s">
        <v>35</v>
      </c>
      <c r="I3" s="30" t="s">
        <v>33</v>
      </c>
      <c r="J3" s="30" t="s">
        <v>33</v>
      </c>
      <c r="K3" s="31" t="s">
        <v>51</v>
      </c>
    </row>
    <row r="4" spans="2:11" ht="15" thickBot="1">
      <c r="B4" s="46" t="s">
        <v>36</v>
      </c>
      <c r="C4" s="7"/>
      <c r="D4" s="27" t="s">
        <v>38</v>
      </c>
      <c r="E4" s="27" t="s">
        <v>38</v>
      </c>
      <c r="F4" s="27" t="s">
        <v>38</v>
      </c>
      <c r="G4" s="27" t="s">
        <v>34</v>
      </c>
      <c r="H4" s="27" t="s">
        <v>40</v>
      </c>
      <c r="I4" s="27" t="s">
        <v>31</v>
      </c>
      <c r="J4" s="27" t="s">
        <v>32</v>
      </c>
      <c r="K4" s="47" t="s">
        <v>52</v>
      </c>
    </row>
    <row r="5" spans="2:11" ht="13.5" thickTop="1">
      <c r="B5" s="48" t="s">
        <v>13</v>
      </c>
      <c r="C5" s="49" t="s">
        <v>0</v>
      </c>
      <c r="D5" s="29">
        <v>1</v>
      </c>
      <c r="E5" s="29">
        <v>2</v>
      </c>
      <c r="F5" s="65">
        <v>2</v>
      </c>
      <c r="G5" s="50">
        <v>40000</v>
      </c>
      <c r="H5" s="51">
        <v>2</v>
      </c>
      <c r="I5" s="50">
        <v>5000</v>
      </c>
      <c r="J5" s="50">
        <v>5000</v>
      </c>
      <c r="K5" s="52">
        <f>(G5*H5+I5+J5)</f>
        <v>90000</v>
      </c>
    </row>
    <row r="6" spans="2:11" ht="12.75">
      <c r="B6" s="32" t="s">
        <v>13</v>
      </c>
      <c r="C6" s="6" t="s">
        <v>1</v>
      </c>
      <c r="D6" s="7">
        <v>1</v>
      </c>
      <c r="E6" s="7">
        <v>2</v>
      </c>
      <c r="F6" s="11">
        <v>2</v>
      </c>
      <c r="G6" s="8">
        <v>40000</v>
      </c>
      <c r="H6" s="9">
        <v>2</v>
      </c>
      <c r="I6" s="8">
        <v>10000</v>
      </c>
      <c r="J6" s="8">
        <v>5000</v>
      </c>
      <c r="K6" s="33">
        <f aca="true" t="shared" si="0" ref="K6:K32">(G6*H6+I6+J6)</f>
        <v>95000</v>
      </c>
    </row>
    <row r="7" spans="2:11" ht="12.75">
      <c r="B7" s="32" t="s">
        <v>13</v>
      </c>
      <c r="C7" s="6" t="s">
        <v>2</v>
      </c>
      <c r="D7" s="7">
        <v>1</v>
      </c>
      <c r="E7" s="7">
        <v>2</v>
      </c>
      <c r="F7" s="11">
        <v>2</v>
      </c>
      <c r="G7" s="8">
        <v>80000</v>
      </c>
      <c r="H7" s="9">
        <v>2</v>
      </c>
      <c r="I7" s="8">
        <v>10000</v>
      </c>
      <c r="J7" s="8">
        <v>5000</v>
      </c>
      <c r="K7" s="33">
        <f t="shared" si="0"/>
        <v>175000</v>
      </c>
    </row>
    <row r="8" spans="2:11" ht="12.75">
      <c r="B8" s="34" t="s">
        <v>14</v>
      </c>
      <c r="C8" s="6" t="s">
        <v>3</v>
      </c>
      <c r="D8" s="7">
        <v>1</v>
      </c>
      <c r="E8" s="7">
        <v>2</v>
      </c>
      <c r="F8" s="11">
        <v>2</v>
      </c>
      <c r="G8" s="8">
        <v>100000</v>
      </c>
      <c r="H8" s="9">
        <v>2</v>
      </c>
      <c r="I8" s="8">
        <v>10000</v>
      </c>
      <c r="J8" s="8">
        <v>5000</v>
      </c>
      <c r="K8" s="33">
        <f t="shared" si="0"/>
        <v>215000</v>
      </c>
    </row>
    <row r="9" spans="2:11" ht="12.75">
      <c r="B9" s="35" t="s">
        <v>14</v>
      </c>
      <c r="C9" s="6" t="s">
        <v>5</v>
      </c>
      <c r="D9" s="7">
        <v>1</v>
      </c>
      <c r="E9" s="7">
        <v>2</v>
      </c>
      <c r="F9" s="11">
        <v>2</v>
      </c>
      <c r="G9" s="8">
        <v>100000</v>
      </c>
      <c r="H9" s="9">
        <v>2</v>
      </c>
      <c r="I9" s="8">
        <v>5000</v>
      </c>
      <c r="J9" s="8">
        <v>5000</v>
      </c>
      <c r="K9" s="33">
        <f t="shared" si="0"/>
        <v>210000</v>
      </c>
    </row>
    <row r="10" spans="2:11" ht="12.75">
      <c r="B10" s="36" t="s">
        <v>15</v>
      </c>
      <c r="C10" s="6" t="s">
        <v>5</v>
      </c>
      <c r="D10" s="7">
        <v>1</v>
      </c>
      <c r="E10" s="7">
        <v>2</v>
      </c>
      <c r="F10" s="11">
        <v>2</v>
      </c>
      <c r="G10" s="8">
        <v>100000</v>
      </c>
      <c r="H10" s="9">
        <v>2</v>
      </c>
      <c r="I10" s="8">
        <v>5000</v>
      </c>
      <c r="J10" s="8">
        <v>5000</v>
      </c>
      <c r="K10" s="33">
        <f t="shared" si="0"/>
        <v>210000</v>
      </c>
    </row>
    <row r="11" spans="2:11" ht="12.75">
      <c r="B11" s="36" t="s">
        <v>15</v>
      </c>
      <c r="C11" s="6" t="s">
        <v>21</v>
      </c>
      <c r="D11" s="7">
        <v>1</v>
      </c>
      <c r="E11" s="7">
        <v>4</v>
      </c>
      <c r="F11" s="11">
        <v>4</v>
      </c>
      <c r="G11" s="8">
        <v>100000</v>
      </c>
      <c r="H11" s="9">
        <v>2</v>
      </c>
      <c r="I11" s="8">
        <v>5000</v>
      </c>
      <c r="J11" s="8">
        <v>5000</v>
      </c>
      <c r="K11" s="33">
        <f t="shared" si="0"/>
        <v>210000</v>
      </c>
    </row>
    <row r="12" spans="2:11" ht="12.75">
      <c r="B12" s="37" t="s">
        <v>20</v>
      </c>
      <c r="C12" s="6" t="s">
        <v>24</v>
      </c>
      <c r="D12" s="7">
        <v>1</v>
      </c>
      <c r="E12" s="7">
        <v>2</v>
      </c>
      <c r="F12" s="11">
        <v>2</v>
      </c>
      <c r="G12" s="8">
        <v>100000</v>
      </c>
      <c r="H12" s="9">
        <v>2</v>
      </c>
      <c r="I12" s="8">
        <v>5000</v>
      </c>
      <c r="J12" s="8">
        <v>5000</v>
      </c>
      <c r="K12" s="33">
        <f t="shared" si="0"/>
        <v>210000</v>
      </c>
    </row>
    <row r="13" spans="2:11" ht="12.75">
      <c r="B13" s="37" t="s">
        <v>20</v>
      </c>
      <c r="C13" s="6" t="s">
        <v>30</v>
      </c>
      <c r="D13" s="7">
        <v>1</v>
      </c>
      <c r="E13" s="7">
        <v>3</v>
      </c>
      <c r="F13" s="11">
        <v>3</v>
      </c>
      <c r="G13" s="8">
        <v>100000</v>
      </c>
      <c r="H13" s="9">
        <v>2</v>
      </c>
      <c r="I13" s="8">
        <v>5000</v>
      </c>
      <c r="J13" s="8">
        <v>5000</v>
      </c>
      <c r="K13" s="33">
        <f>(G13*H13+I13+J13)</f>
        <v>210000</v>
      </c>
    </row>
    <row r="14" spans="2:11" ht="12.75">
      <c r="B14" s="37" t="s">
        <v>20</v>
      </c>
      <c r="C14" s="6" t="s">
        <v>25</v>
      </c>
      <c r="D14" s="7">
        <v>1</v>
      </c>
      <c r="E14" s="7">
        <v>2</v>
      </c>
      <c r="F14" s="11">
        <v>2</v>
      </c>
      <c r="G14" s="8">
        <v>100000</v>
      </c>
      <c r="H14" s="9">
        <v>3</v>
      </c>
      <c r="I14" s="8">
        <v>5000</v>
      </c>
      <c r="J14" s="8">
        <v>5000</v>
      </c>
      <c r="K14" s="33">
        <f t="shared" si="0"/>
        <v>310000</v>
      </c>
    </row>
    <row r="15" spans="2:11" ht="12.75">
      <c r="B15" s="38" t="s">
        <v>16</v>
      </c>
      <c r="C15" s="6" t="s">
        <v>6</v>
      </c>
      <c r="D15" s="7">
        <v>1</v>
      </c>
      <c r="E15" s="7">
        <v>2</v>
      </c>
      <c r="F15" s="11">
        <v>2</v>
      </c>
      <c r="G15" s="8">
        <v>100000</v>
      </c>
      <c r="H15" s="9">
        <v>2</v>
      </c>
      <c r="I15" s="8">
        <v>10000</v>
      </c>
      <c r="J15" s="8">
        <v>5000</v>
      </c>
      <c r="K15" s="33">
        <f t="shared" si="0"/>
        <v>215000</v>
      </c>
    </row>
    <row r="16" spans="2:11" ht="12.75">
      <c r="B16" s="38" t="s">
        <v>16</v>
      </c>
      <c r="C16" s="6" t="s">
        <v>60</v>
      </c>
      <c r="D16" s="7">
        <v>1</v>
      </c>
      <c r="E16" s="7">
        <v>4</v>
      </c>
      <c r="F16" s="11">
        <v>8</v>
      </c>
      <c r="G16" s="8">
        <v>100000</v>
      </c>
      <c r="H16" s="9">
        <v>2</v>
      </c>
      <c r="I16" s="8">
        <v>10000</v>
      </c>
      <c r="J16" s="8">
        <v>5000</v>
      </c>
      <c r="K16" s="33">
        <f t="shared" si="0"/>
        <v>215000</v>
      </c>
    </row>
    <row r="17" spans="2:11" ht="12.75">
      <c r="B17" s="38" t="s">
        <v>16</v>
      </c>
      <c r="C17" s="6" t="s">
        <v>61</v>
      </c>
      <c r="D17" s="7">
        <v>2</v>
      </c>
      <c r="E17" s="7">
        <v>8</v>
      </c>
      <c r="F17" s="11">
        <v>16</v>
      </c>
      <c r="G17" s="8">
        <v>70000</v>
      </c>
      <c r="H17" s="9">
        <v>2</v>
      </c>
      <c r="I17" s="8">
        <v>10000</v>
      </c>
      <c r="J17" s="8">
        <v>5000</v>
      </c>
      <c r="K17" s="33">
        <f t="shared" si="0"/>
        <v>155000</v>
      </c>
    </row>
    <row r="18" spans="2:11" ht="12.75">
      <c r="B18" s="39" t="s">
        <v>27</v>
      </c>
      <c r="C18" s="6" t="s">
        <v>26</v>
      </c>
      <c r="D18" s="7">
        <v>1</v>
      </c>
      <c r="E18" s="7">
        <v>3</v>
      </c>
      <c r="F18" s="11">
        <v>6</v>
      </c>
      <c r="G18" s="8">
        <v>80000</v>
      </c>
      <c r="H18" s="9">
        <v>2</v>
      </c>
      <c r="I18" s="8">
        <v>10000</v>
      </c>
      <c r="J18" s="8">
        <v>5000</v>
      </c>
      <c r="K18" s="33">
        <f t="shared" si="0"/>
        <v>175000</v>
      </c>
    </row>
    <row r="19" spans="2:11" ht="12.75">
      <c r="B19" s="40" t="s">
        <v>29</v>
      </c>
      <c r="C19" s="6" t="s">
        <v>28</v>
      </c>
      <c r="D19" s="7">
        <v>1</v>
      </c>
      <c r="E19" s="7">
        <v>3</v>
      </c>
      <c r="F19" s="11">
        <v>3</v>
      </c>
      <c r="G19" s="8">
        <v>70000</v>
      </c>
      <c r="H19" s="9">
        <v>2</v>
      </c>
      <c r="I19" s="8">
        <v>10000</v>
      </c>
      <c r="J19" s="8">
        <v>5000</v>
      </c>
      <c r="K19" s="33">
        <f t="shared" si="0"/>
        <v>155000</v>
      </c>
    </row>
    <row r="20" spans="2:11" ht="12.75">
      <c r="B20" s="41" t="s">
        <v>17</v>
      </c>
      <c r="C20" s="6" t="s">
        <v>4</v>
      </c>
      <c r="D20" s="7">
        <v>1</v>
      </c>
      <c r="E20" s="7">
        <v>2</v>
      </c>
      <c r="F20" s="11">
        <v>2</v>
      </c>
      <c r="G20" s="8">
        <v>100000</v>
      </c>
      <c r="H20" s="9">
        <v>2</v>
      </c>
      <c r="I20" s="8">
        <v>10000</v>
      </c>
      <c r="J20" s="8">
        <v>5000</v>
      </c>
      <c r="K20" s="33">
        <f t="shared" si="0"/>
        <v>215000</v>
      </c>
    </row>
    <row r="21" spans="2:11" ht="12.75">
      <c r="B21" s="41" t="s">
        <v>17</v>
      </c>
      <c r="C21" s="6" t="s">
        <v>7</v>
      </c>
      <c r="D21" s="7">
        <v>0</v>
      </c>
      <c r="E21" s="7">
        <v>2</v>
      </c>
      <c r="F21" s="11">
        <v>2</v>
      </c>
      <c r="G21" s="8">
        <v>70000</v>
      </c>
      <c r="H21" s="9">
        <v>2</v>
      </c>
      <c r="I21" s="8">
        <v>5000</v>
      </c>
      <c r="J21" s="8">
        <v>5000</v>
      </c>
      <c r="K21" s="33">
        <f t="shared" si="0"/>
        <v>150000</v>
      </c>
    </row>
    <row r="22" spans="2:11" ht="12.75">
      <c r="B22" s="41" t="s">
        <v>17</v>
      </c>
      <c r="C22" s="6" t="s">
        <v>8</v>
      </c>
      <c r="D22" s="7">
        <v>0</v>
      </c>
      <c r="E22" s="7">
        <v>2</v>
      </c>
      <c r="F22" s="11">
        <v>2</v>
      </c>
      <c r="G22" s="8">
        <v>50000</v>
      </c>
      <c r="H22" s="9">
        <v>2</v>
      </c>
      <c r="I22" s="8">
        <v>5000</v>
      </c>
      <c r="J22" s="8">
        <v>5000</v>
      </c>
      <c r="K22" s="33">
        <f t="shared" si="0"/>
        <v>110000</v>
      </c>
    </row>
    <row r="23" spans="2:11" ht="12.75">
      <c r="B23" s="41" t="s">
        <v>17</v>
      </c>
      <c r="C23" s="6" t="s">
        <v>9</v>
      </c>
      <c r="D23" s="7">
        <v>0</v>
      </c>
      <c r="E23" s="7">
        <v>2</v>
      </c>
      <c r="F23" s="11">
        <v>2</v>
      </c>
      <c r="G23" s="8">
        <v>80000</v>
      </c>
      <c r="H23" s="9">
        <v>2</v>
      </c>
      <c r="I23" s="8">
        <v>10000</v>
      </c>
      <c r="J23" s="8">
        <v>5000</v>
      </c>
      <c r="K23" s="33">
        <f t="shared" si="0"/>
        <v>175000</v>
      </c>
    </row>
    <row r="24" spans="2:11" ht="12.75">
      <c r="B24" s="41" t="s">
        <v>17</v>
      </c>
      <c r="C24" s="6" t="s">
        <v>10</v>
      </c>
      <c r="D24" s="7">
        <v>0</v>
      </c>
      <c r="E24" s="7">
        <v>2</v>
      </c>
      <c r="F24" s="11">
        <v>2</v>
      </c>
      <c r="G24" s="8">
        <v>50000</v>
      </c>
      <c r="H24" s="9">
        <v>2</v>
      </c>
      <c r="I24" s="8">
        <v>5000</v>
      </c>
      <c r="J24" s="8">
        <v>5000</v>
      </c>
      <c r="K24" s="33">
        <f t="shared" si="0"/>
        <v>110000</v>
      </c>
    </row>
    <row r="25" spans="2:11" ht="12.75">
      <c r="B25" s="41" t="s">
        <v>17</v>
      </c>
      <c r="C25" s="6" t="s">
        <v>72</v>
      </c>
      <c r="D25" s="7">
        <v>1</v>
      </c>
      <c r="E25" s="7">
        <v>2</v>
      </c>
      <c r="F25" s="11">
        <v>4</v>
      </c>
      <c r="G25" s="8">
        <v>80000</v>
      </c>
      <c r="H25" s="9">
        <v>2</v>
      </c>
      <c r="I25" s="8">
        <v>10000</v>
      </c>
      <c r="J25" s="8">
        <v>5000</v>
      </c>
      <c r="K25" s="33">
        <f>(G25*H25+I25+J25)</f>
        <v>175000</v>
      </c>
    </row>
    <row r="26" spans="2:11" ht="14.25">
      <c r="B26" s="41" t="s">
        <v>17</v>
      </c>
      <c r="C26" s="6" t="s">
        <v>114</v>
      </c>
      <c r="D26" s="7">
        <v>2</v>
      </c>
      <c r="E26" s="7">
        <v>4</v>
      </c>
      <c r="F26" s="11">
        <v>16</v>
      </c>
      <c r="G26" s="8">
        <v>80000</v>
      </c>
      <c r="H26" s="9">
        <v>2</v>
      </c>
      <c r="I26" s="8">
        <v>5000</v>
      </c>
      <c r="J26" s="8">
        <v>5000</v>
      </c>
      <c r="K26" s="33">
        <f>(G26*H26+I26+J26)</f>
        <v>170000</v>
      </c>
    </row>
    <row r="27" spans="2:11" ht="12.75">
      <c r="B27" s="41" t="s">
        <v>17</v>
      </c>
      <c r="C27" s="6" t="s">
        <v>113</v>
      </c>
      <c r="D27" s="7">
        <v>2</v>
      </c>
      <c r="E27" s="7">
        <v>4</v>
      </c>
      <c r="F27" s="11">
        <v>16</v>
      </c>
      <c r="G27" s="8">
        <v>80000</v>
      </c>
      <c r="H27" s="9">
        <v>2</v>
      </c>
      <c r="I27" s="8">
        <v>5000</v>
      </c>
      <c r="J27" s="8">
        <v>5000</v>
      </c>
      <c r="K27" s="33">
        <f>(G27*H27+I27+J27)</f>
        <v>170000</v>
      </c>
    </row>
    <row r="28" spans="2:11" ht="12.75">
      <c r="B28" s="41" t="s">
        <v>17</v>
      </c>
      <c r="C28" s="6" t="s">
        <v>112</v>
      </c>
      <c r="D28" s="7">
        <v>2</v>
      </c>
      <c r="E28" s="7">
        <v>4</v>
      </c>
      <c r="F28" s="11">
        <v>16</v>
      </c>
      <c r="G28" s="8">
        <v>150000</v>
      </c>
      <c r="H28" s="9">
        <v>2</v>
      </c>
      <c r="I28" s="8">
        <v>5000</v>
      </c>
      <c r="J28" s="8">
        <v>5000</v>
      </c>
      <c r="K28" s="33">
        <f>(G28*H28+I28+J28)</f>
        <v>310000</v>
      </c>
    </row>
    <row r="29" spans="2:11" ht="12.75">
      <c r="B29" s="41" t="s">
        <v>17</v>
      </c>
      <c r="C29" s="6" t="s">
        <v>73</v>
      </c>
      <c r="D29" s="7">
        <v>2</v>
      </c>
      <c r="E29" s="7">
        <v>4</v>
      </c>
      <c r="F29" s="11">
        <v>16</v>
      </c>
      <c r="G29" s="8">
        <v>70000</v>
      </c>
      <c r="H29" s="9">
        <v>2</v>
      </c>
      <c r="I29" s="8">
        <v>5000</v>
      </c>
      <c r="J29" s="8">
        <v>5000</v>
      </c>
      <c r="K29" s="33">
        <f>(G29*H29+I29+J29)</f>
        <v>150000</v>
      </c>
    </row>
    <row r="30" spans="2:11" ht="12.75">
      <c r="B30" s="41" t="s">
        <v>17</v>
      </c>
      <c r="C30" s="6" t="s">
        <v>23</v>
      </c>
      <c r="D30" s="11">
        <f>(SUM(D5:D24)+D31+D32)/10</f>
        <v>1.7</v>
      </c>
      <c r="E30" s="11">
        <f>(SUM(E5:E24)+E31+E32)/10</f>
        <v>5.6</v>
      </c>
      <c r="F30" s="11">
        <f>(SUM(F5:F24)+F31+F32)/10</f>
        <v>24.8</v>
      </c>
      <c r="G30" s="8">
        <v>100000</v>
      </c>
      <c r="H30" s="9">
        <v>2</v>
      </c>
      <c r="I30" s="8">
        <v>5000</v>
      </c>
      <c r="J30" s="8">
        <v>5000</v>
      </c>
      <c r="K30" s="33">
        <f t="shared" si="0"/>
        <v>210000</v>
      </c>
    </row>
    <row r="31" spans="2:11" ht="12.75">
      <c r="B31" s="42" t="s">
        <v>22</v>
      </c>
      <c r="C31" s="6" t="s">
        <v>19</v>
      </c>
      <c r="D31" s="7">
        <v>0</v>
      </c>
      <c r="E31" s="7">
        <v>1</v>
      </c>
      <c r="F31" s="11">
        <v>60</v>
      </c>
      <c r="G31" s="8">
        <v>100000</v>
      </c>
      <c r="H31" s="9">
        <v>2</v>
      </c>
      <c r="I31" s="8">
        <v>5000</v>
      </c>
      <c r="J31" s="8">
        <v>5000</v>
      </c>
      <c r="K31" s="33">
        <f t="shared" si="0"/>
        <v>210000</v>
      </c>
    </row>
    <row r="32" spans="2:11" ht="13.5" thickBot="1">
      <c r="B32" s="53" t="s">
        <v>22</v>
      </c>
      <c r="C32" s="54" t="s">
        <v>18</v>
      </c>
      <c r="D32" s="44">
        <v>0</v>
      </c>
      <c r="E32" s="44">
        <v>2</v>
      </c>
      <c r="F32" s="44">
        <v>120</v>
      </c>
      <c r="G32" s="55">
        <v>100000</v>
      </c>
      <c r="H32" s="56">
        <v>2</v>
      </c>
      <c r="I32" s="55">
        <v>5000</v>
      </c>
      <c r="J32" s="55">
        <v>5000</v>
      </c>
      <c r="K32" s="57">
        <f t="shared" si="0"/>
        <v>210000</v>
      </c>
    </row>
    <row r="33" spans="2:11" ht="14.25" thickBot="1" thickTop="1">
      <c r="B33" s="43"/>
      <c r="C33" s="54" t="s">
        <v>74</v>
      </c>
      <c r="D33" s="45">
        <f>SUM(D5:D32)</f>
        <v>27.7</v>
      </c>
      <c r="E33" s="45">
        <f>SUM(E5:E32)</f>
        <v>79.6</v>
      </c>
      <c r="F33" s="45">
        <f>SUM(F5:F32)</f>
        <v>340.8</v>
      </c>
      <c r="G33" s="44"/>
      <c r="H33" s="44"/>
      <c r="I33" s="44"/>
      <c r="J33" s="44" t="s">
        <v>53</v>
      </c>
      <c r="K33" s="58">
        <f>AVERAGE(K5:K32)</f>
        <v>186250</v>
      </c>
    </row>
    <row r="34" ht="15" thickTop="1">
      <c r="C34" t="s">
        <v>116</v>
      </c>
    </row>
    <row r="35" ht="14.25">
      <c r="C35" t="s">
        <v>41</v>
      </c>
    </row>
    <row r="36" ht="14.25">
      <c r="C36" t="s">
        <v>115</v>
      </c>
    </row>
    <row r="37" ht="12.75">
      <c r="I37" t="s">
        <v>78</v>
      </c>
    </row>
    <row r="38" spans="3:11" ht="26.25">
      <c r="C38" t="s">
        <v>54</v>
      </c>
      <c r="D38" s="59" t="s">
        <v>55</v>
      </c>
      <c r="H38" s="3" t="s">
        <v>79</v>
      </c>
      <c r="I38" t="s">
        <v>59</v>
      </c>
      <c r="K38" s="63">
        <v>188000</v>
      </c>
    </row>
    <row r="39" spans="8:11" ht="12.75">
      <c r="H39" s="3" t="s">
        <v>80</v>
      </c>
      <c r="I39" t="s">
        <v>57</v>
      </c>
      <c r="K39" s="63">
        <f>1500/5</f>
        <v>300</v>
      </c>
    </row>
    <row r="40" spans="8:11" ht="12.75">
      <c r="H40" s="3" t="s">
        <v>80</v>
      </c>
      <c r="I40" t="s">
        <v>58</v>
      </c>
      <c r="K40" s="63">
        <f>(3250+3750+65)/25</f>
        <v>282.6</v>
      </c>
    </row>
  </sheetData>
  <printOptions/>
  <pageMargins left="0.75" right="0.75" top="1" bottom="1" header="0.5" footer="0.5"/>
  <pageSetup horizontalDpi="600" verticalDpi="600" orientation="portrait" r:id="rId2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30"/>
  <sheetViews>
    <sheetView showGridLines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7.421875" style="0" customWidth="1"/>
    <col min="4" max="4" width="8.7109375" style="0" customWidth="1"/>
    <col min="5" max="5" width="15.7109375" style="0" customWidth="1"/>
    <col min="6" max="6" width="7.421875" style="0" customWidth="1"/>
    <col min="7" max="7" width="8.421875" style="0" customWidth="1"/>
    <col min="8" max="8" width="8.421875" style="2" customWidth="1"/>
    <col min="9" max="13" width="8.421875" style="0" customWidth="1"/>
    <col min="14" max="14" width="8.421875" style="2" customWidth="1"/>
    <col min="20" max="20" width="9.140625" style="2" customWidth="1"/>
  </cols>
  <sheetData>
    <row r="1" spans="2:3" ht="26.25">
      <c r="B1" s="60" t="s">
        <v>55</v>
      </c>
      <c r="C1" s="61" t="s">
        <v>43</v>
      </c>
    </row>
    <row r="2" spans="6:7" ht="12.75">
      <c r="F2" s="23"/>
      <c r="G2" s="23"/>
    </row>
    <row r="3" ht="12.75">
      <c r="C3" s="1" t="s">
        <v>42</v>
      </c>
    </row>
    <row r="4" spans="2:20" ht="12.75">
      <c r="B4" s="21" t="s">
        <v>12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5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5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5">
        <v>18</v>
      </c>
    </row>
    <row r="5" spans="2:5" ht="12.75">
      <c r="B5" s="20" t="s">
        <v>13</v>
      </c>
      <c r="C5">
        <v>1</v>
      </c>
      <c r="D5">
        <v>1</v>
      </c>
      <c r="E5">
        <v>1</v>
      </c>
    </row>
    <row r="6" spans="2:6" ht="12.75">
      <c r="B6" s="12" t="s">
        <v>14</v>
      </c>
      <c r="E6">
        <v>1</v>
      </c>
      <c r="F6">
        <v>1</v>
      </c>
    </row>
    <row r="7" spans="2:7" ht="12.75">
      <c r="B7" s="13" t="s">
        <v>15</v>
      </c>
      <c r="F7">
        <v>1</v>
      </c>
      <c r="G7">
        <v>1</v>
      </c>
    </row>
    <row r="8" spans="2:9" ht="12.75">
      <c r="B8" s="14" t="s">
        <v>20</v>
      </c>
      <c r="G8">
        <v>1</v>
      </c>
      <c r="H8" s="2">
        <v>1</v>
      </c>
      <c r="I8">
        <v>1</v>
      </c>
    </row>
    <row r="9" spans="2:11" ht="12.75">
      <c r="B9" s="15" t="s">
        <v>16</v>
      </c>
      <c r="H9" s="2">
        <v>1</v>
      </c>
      <c r="I9">
        <v>1</v>
      </c>
      <c r="J9">
        <v>1</v>
      </c>
      <c r="K9">
        <v>1</v>
      </c>
    </row>
    <row r="10" spans="2:3" ht="12.75">
      <c r="B10" s="16" t="s">
        <v>27</v>
      </c>
      <c r="C10">
        <v>1</v>
      </c>
    </row>
    <row r="11" spans="2:3" ht="12.75">
      <c r="B11" s="17" t="s">
        <v>29</v>
      </c>
      <c r="C11">
        <v>1</v>
      </c>
    </row>
    <row r="12" spans="2:8" ht="12.75">
      <c r="B12" s="18" t="s">
        <v>17</v>
      </c>
      <c r="C12">
        <v>1</v>
      </c>
      <c r="D12">
        <v>1</v>
      </c>
      <c r="E12">
        <v>1</v>
      </c>
      <c r="F12">
        <v>1</v>
      </c>
      <c r="G12">
        <v>1</v>
      </c>
      <c r="H12" s="2">
        <v>1</v>
      </c>
    </row>
    <row r="13" spans="2:20" ht="12.75">
      <c r="B13" s="19" t="s">
        <v>22</v>
      </c>
      <c r="C13" s="4"/>
      <c r="D13" s="4"/>
      <c r="E13" s="4"/>
      <c r="F13" s="4"/>
      <c r="G13" s="4"/>
      <c r="H13" s="26"/>
      <c r="I13" s="4"/>
      <c r="J13" s="4"/>
      <c r="K13" s="4"/>
      <c r="L13" s="4"/>
      <c r="M13" s="4"/>
      <c r="N13" s="26"/>
      <c r="O13" s="4"/>
      <c r="P13" s="4"/>
      <c r="Q13" s="4"/>
      <c r="R13" s="4"/>
      <c r="S13" s="4"/>
      <c r="T13" s="26"/>
    </row>
    <row r="14" spans="2:20" ht="12.75">
      <c r="B14" s="3" t="s">
        <v>44</v>
      </c>
      <c r="C14">
        <f aca="true" t="shared" si="0" ref="C14:O14">SUM(C5:C13)</f>
        <v>4</v>
      </c>
      <c r="D14">
        <f t="shared" si="0"/>
        <v>2</v>
      </c>
      <c r="E14">
        <f t="shared" si="0"/>
        <v>3</v>
      </c>
      <c r="F14">
        <f t="shared" si="0"/>
        <v>3</v>
      </c>
      <c r="G14">
        <f t="shared" si="0"/>
        <v>3</v>
      </c>
      <c r="H14" s="2">
        <f t="shared" si="0"/>
        <v>3</v>
      </c>
      <c r="I14">
        <f t="shared" si="0"/>
        <v>2</v>
      </c>
      <c r="J14">
        <f t="shared" si="0"/>
        <v>1</v>
      </c>
      <c r="K14">
        <f t="shared" si="0"/>
        <v>1</v>
      </c>
      <c r="L14">
        <f t="shared" si="0"/>
        <v>0</v>
      </c>
      <c r="M14">
        <f t="shared" si="0"/>
        <v>0</v>
      </c>
      <c r="N14" s="2">
        <f t="shared" si="0"/>
        <v>0</v>
      </c>
      <c r="O14">
        <f t="shared" si="0"/>
        <v>0</v>
      </c>
      <c r="P14">
        <f>SUM(P5:P13)</f>
        <v>0</v>
      </c>
      <c r="Q14">
        <f>SUM(Q5:Q13)</f>
        <v>0</v>
      </c>
      <c r="R14">
        <f>SUM(R5:R13)</f>
        <v>0</v>
      </c>
      <c r="S14">
        <f>SUM(S5:S13)</f>
        <v>0</v>
      </c>
      <c r="T14" s="2">
        <f>SUM(T5:T13)</f>
        <v>0</v>
      </c>
    </row>
    <row r="15" spans="2:20" ht="12.75">
      <c r="B15" s="3" t="s">
        <v>45</v>
      </c>
      <c r="C15">
        <f>C14</f>
        <v>4</v>
      </c>
      <c r="D15">
        <f aca="true" t="shared" si="1" ref="D15:O15">C15+D14</f>
        <v>6</v>
      </c>
      <c r="E15">
        <f t="shared" si="1"/>
        <v>9</v>
      </c>
      <c r="F15">
        <f t="shared" si="1"/>
        <v>12</v>
      </c>
      <c r="G15">
        <f t="shared" si="1"/>
        <v>15</v>
      </c>
      <c r="H15" s="2">
        <f t="shared" si="1"/>
        <v>18</v>
      </c>
      <c r="I15">
        <f t="shared" si="1"/>
        <v>20</v>
      </c>
      <c r="J15">
        <f t="shared" si="1"/>
        <v>21</v>
      </c>
      <c r="K15">
        <f t="shared" si="1"/>
        <v>22</v>
      </c>
      <c r="L15">
        <f t="shared" si="1"/>
        <v>22</v>
      </c>
      <c r="M15">
        <f t="shared" si="1"/>
        <v>22</v>
      </c>
      <c r="N15" s="2">
        <f t="shared" si="1"/>
        <v>22</v>
      </c>
      <c r="O15">
        <f t="shared" si="1"/>
        <v>22</v>
      </c>
      <c r="P15">
        <f>O15+P14</f>
        <v>22</v>
      </c>
      <c r="Q15">
        <f>P15+Q14</f>
        <v>22</v>
      </c>
      <c r="R15">
        <f>Q15+R14</f>
        <v>22</v>
      </c>
      <c r="S15">
        <f>R15+S14</f>
        <v>22</v>
      </c>
      <c r="T15" s="2">
        <f>S15+T14</f>
        <v>22</v>
      </c>
    </row>
    <row r="16" spans="2:20" ht="12.75">
      <c r="B16" s="3" t="s">
        <v>46</v>
      </c>
      <c r="C16" s="70">
        <f>C15*ROMCosting!$K$33/12</f>
        <v>62083.333333333336</v>
      </c>
      <c r="D16" s="70">
        <f>D15*ROMCosting!$K$33/12</f>
        <v>93125</v>
      </c>
      <c r="E16" s="70">
        <f>E15*ROMCosting!$K$33/12</f>
        <v>139687.5</v>
      </c>
      <c r="F16" s="70">
        <f>F15*ROMCosting!$K$33/12</f>
        <v>186250</v>
      </c>
      <c r="G16" s="70">
        <f>G15*ROMCosting!$K$33/12</f>
        <v>232812.5</v>
      </c>
      <c r="H16" s="71">
        <f>H15*ROMCosting!$K$33/12</f>
        <v>279375</v>
      </c>
      <c r="I16" s="70">
        <f>I15*ROMCosting!$K$33/12</f>
        <v>310416.6666666667</v>
      </c>
      <c r="J16" s="70">
        <f>J15*ROMCosting!$K$33/12</f>
        <v>325937.5</v>
      </c>
      <c r="K16" s="70">
        <f>K15*ROMCosting!$K$33/12</f>
        <v>341458.3333333333</v>
      </c>
      <c r="L16" s="70">
        <f>L15*ROMCosting!$K$33/12</f>
        <v>341458.3333333333</v>
      </c>
      <c r="M16" s="70">
        <f>M15*ROMCosting!$K$33/12</f>
        <v>341458.3333333333</v>
      </c>
      <c r="N16" s="71">
        <f>N15*ROMCosting!$K$33/12</f>
        <v>341458.3333333333</v>
      </c>
      <c r="O16" s="70">
        <f>O15*ROMCosting!$K$33/12</f>
        <v>341458.3333333333</v>
      </c>
      <c r="P16" s="70">
        <f>P15*ROMCosting!$K$33/12</f>
        <v>341458.3333333333</v>
      </c>
      <c r="Q16" s="70">
        <f>Q15*ROMCosting!$K$33/12</f>
        <v>341458.3333333333</v>
      </c>
      <c r="R16" s="70">
        <f>R15*ROMCosting!$K$33/12</f>
        <v>341458.3333333333</v>
      </c>
      <c r="S16" s="70">
        <f>S15*ROMCosting!$K$33/12</f>
        <v>341458.3333333333</v>
      </c>
      <c r="T16" s="71">
        <f>T15*ROMCosting!$K$33/12</f>
        <v>341458.3333333333</v>
      </c>
    </row>
    <row r="17" spans="2:20" ht="12.75">
      <c r="B17" s="3" t="s">
        <v>47</v>
      </c>
      <c r="C17" s="70">
        <f>C16</f>
        <v>62083.333333333336</v>
      </c>
      <c r="D17" s="70">
        <f aca="true" t="shared" si="2" ref="D17:O17">C17+D16</f>
        <v>155208.33333333334</v>
      </c>
      <c r="E17" s="70">
        <f t="shared" si="2"/>
        <v>294895.8333333334</v>
      </c>
      <c r="F17" s="70">
        <f t="shared" si="2"/>
        <v>481145.8333333334</v>
      </c>
      <c r="G17" s="70">
        <f t="shared" si="2"/>
        <v>713958.3333333334</v>
      </c>
      <c r="H17" s="71">
        <f t="shared" si="2"/>
        <v>993333.3333333334</v>
      </c>
      <c r="I17" s="70">
        <f t="shared" si="2"/>
        <v>1303750</v>
      </c>
      <c r="J17" s="70">
        <f t="shared" si="2"/>
        <v>1629687.5</v>
      </c>
      <c r="K17" s="70">
        <f t="shared" si="2"/>
        <v>1971145.8333333333</v>
      </c>
      <c r="L17" s="70">
        <f t="shared" si="2"/>
        <v>2312604.1666666665</v>
      </c>
      <c r="M17" s="70">
        <f t="shared" si="2"/>
        <v>2654062.5</v>
      </c>
      <c r="N17" s="71">
        <f t="shared" si="2"/>
        <v>2995520.8333333335</v>
      </c>
      <c r="O17" s="70">
        <f t="shared" si="2"/>
        <v>3336979.166666667</v>
      </c>
      <c r="P17" s="70">
        <f>O17+P16</f>
        <v>3678437.5000000005</v>
      </c>
      <c r="Q17" s="70">
        <f>P17+Q16</f>
        <v>4019895.833333334</v>
      </c>
      <c r="R17" s="70">
        <f>Q17+R16</f>
        <v>4361354.166666667</v>
      </c>
      <c r="S17" s="70">
        <f>R17+S16</f>
        <v>4702812.5</v>
      </c>
      <c r="T17" s="71">
        <f>S17+T16</f>
        <v>5044270.833333333</v>
      </c>
    </row>
    <row r="19" spans="4:5" ht="12.75">
      <c r="D19" s="5" t="s">
        <v>77</v>
      </c>
      <c r="E19" s="78">
        <f>E30-T17</f>
        <v>1705729.166666667</v>
      </c>
    </row>
    <row r="20" ht="12.75"/>
    <row r="21" spans="3:5" ht="12.75">
      <c r="C21" s="66" t="s">
        <v>68</v>
      </c>
      <c r="D21" s="66" t="s">
        <v>70</v>
      </c>
      <c r="E21" s="66" t="s">
        <v>75</v>
      </c>
    </row>
    <row r="22" spans="3:5" ht="12.75">
      <c r="C22" s="66" t="s">
        <v>69</v>
      </c>
      <c r="D22" s="66" t="s">
        <v>71</v>
      </c>
      <c r="E22" s="66" t="s">
        <v>76</v>
      </c>
    </row>
    <row r="23" spans="2:11" ht="12.75">
      <c r="B23" s="67" t="s">
        <v>62</v>
      </c>
      <c r="C23" s="63">
        <v>100</v>
      </c>
      <c r="D23" s="64">
        <v>500</v>
      </c>
      <c r="E23" s="63">
        <f aca="true" t="shared" si="3" ref="E23:E29">C23*D23</f>
        <v>50000</v>
      </c>
      <c r="K23" s="24"/>
    </row>
    <row r="24" spans="2:5" ht="25.5">
      <c r="B24" s="67" t="s">
        <v>63</v>
      </c>
      <c r="C24" s="63">
        <v>500</v>
      </c>
      <c r="D24" s="64">
        <v>500</v>
      </c>
      <c r="E24" s="63">
        <f t="shared" si="3"/>
        <v>250000</v>
      </c>
    </row>
    <row r="25" spans="2:5" ht="25.5">
      <c r="B25" s="67" t="s">
        <v>64</v>
      </c>
      <c r="C25" s="63">
        <v>500</v>
      </c>
      <c r="D25" s="64">
        <v>500</v>
      </c>
      <c r="E25" s="63">
        <f t="shared" si="3"/>
        <v>250000</v>
      </c>
    </row>
    <row r="26" spans="2:5" ht="12.75">
      <c r="B26" s="67" t="s">
        <v>65</v>
      </c>
      <c r="C26" s="63">
        <v>400</v>
      </c>
      <c r="D26" s="64">
        <v>500</v>
      </c>
      <c r="E26" s="63">
        <f t="shared" si="3"/>
        <v>200000</v>
      </c>
    </row>
    <row r="27" spans="2:5" ht="12.75">
      <c r="B27" s="67" t="s">
        <v>66</v>
      </c>
      <c r="C27" s="63">
        <v>1000</v>
      </c>
      <c r="D27" s="64">
        <v>500</v>
      </c>
      <c r="E27" s="63">
        <f t="shared" si="3"/>
        <v>500000</v>
      </c>
    </row>
    <row r="28" spans="2:5" ht="12.75">
      <c r="B28" s="67" t="s">
        <v>67</v>
      </c>
      <c r="C28" s="63">
        <v>1000</v>
      </c>
      <c r="D28" s="64">
        <v>500</v>
      </c>
      <c r="E28" s="63">
        <f t="shared" si="3"/>
        <v>500000</v>
      </c>
    </row>
    <row r="29" spans="2:5" ht="12.75">
      <c r="B29" s="74" t="s">
        <v>56</v>
      </c>
      <c r="C29" s="75">
        <v>1000</v>
      </c>
      <c r="D29" s="76">
        <v>5000</v>
      </c>
      <c r="E29" s="75">
        <f t="shared" si="3"/>
        <v>5000000</v>
      </c>
    </row>
    <row r="30" spans="4:5" ht="12.75">
      <c r="D30" s="77">
        <f>SUM(D23:D29)</f>
        <v>8000</v>
      </c>
      <c r="E30" s="63">
        <f>SUM(E23:E29)</f>
        <v>6750000</v>
      </c>
    </row>
    <row r="31" ht="12.75"/>
    <row r="32" ht="12.75"/>
  </sheetData>
  <printOptions/>
  <pageMargins left="0.75" right="0.75" top="1" bottom="1" header="0.5" footer="0.5"/>
  <pageSetup orientation="portrait" paperSize="9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T30"/>
  <sheetViews>
    <sheetView showGridLines="0" workbookViewId="0" topLeftCell="B2">
      <selection activeCell="E19" sqref="E19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7.421875" style="0" customWidth="1"/>
    <col min="4" max="4" width="8.7109375" style="0" customWidth="1"/>
    <col min="5" max="5" width="15.7109375" style="0" customWidth="1"/>
    <col min="6" max="6" width="7.421875" style="0" customWidth="1"/>
    <col min="7" max="7" width="8.421875" style="0" customWidth="1"/>
    <col min="8" max="8" width="8.421875" style="2" customWidth="1"/>
    <col min="9" max="13" width="8.421875" style="0" customWidth="1"/>
    <col min="14" max="14" width="8.421875" style="2" customWidth="1"/>
    <col min="20" max="20" width="9.140625" style="2" customWidth="1"/>
  </cols>
  <sheetData>
    <row r="1" spans="2:3" ht="26.25">
      <c r="B1" s="60" t="s">
        <v>55</v>
      </c>
      <c r="C1" s="61" t="s">
        <v>49</v>
      </c>
    </row>
    <row r="2" spans="6:7" ht="12.75">
      <c r="F2" s="23"/>
      <c r="G2" s="23"/>
    </row>
    <row r="3" ht="12.75">
      <c r="C3" s="1" t="s">
        <v>42</v>
      </c>
    </row>
    <row r="4" spans="2:20" ht="12.75">
      <c r="B4" s="21" t="s">
        <v>12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5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5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5">
        <v>18</v>
      </c>
    </row>
    <row r="5" spans="2:5" ht="12.75">
      <c r="B5" s="20" t="s">
        <v>13</v>
      </c>
      <c r="C5">
        <v>2</v>
      </c>
      <c r="D5">
        <v>2</v>
      </c>
      <c r="E5">
        <v>2</v>
      </c>
    </row>
    <row r="6" spans="2:6" ht="12.75">
      <c r="B6" s="12" t="s">
        <v>14</v>
      </c>
      <c r="E6">
        <v>2</v>
      </c>
      <c r="F6">
        <v>2</v>
      </c>
    </row>
    <row r="7" spans="2:8" ht="12.75">
      <c r="B7" s="13" t="s">
        <v>15</v>
      </c>
      <c r="F7">
        <v>2</v>
      </c>
      <c r="G7">
        <v>2</v>
      </c>
      <c r="H7" s="2">
        <v>2</v>
      </c>
    </row>
    <row r="8" spans="2:10" ht="12.75">
      <c r="B8" s="14" t="s">
        <v>20</v>
      </c>
      <c r="G8">
        <v>2</v>
      </c>
      <c r="H8" s="2">
        <v>2</v>
      </c>
      <c r="I8">
        <v>2</v>
      </c>
      <c r="J8">
        <v>1</v>
      </c>
    </row>
    <row r="9" spans="2:14" ht="12.75">
      <c r="B9" s="15" t="s">
        <v>16</v>
      </c>
      <c r="H9" s="2">
        <v>2</v>
      </c>
      <c r="I9">
        <v>2</v>
      </c>
      <c r="J9">
        <v>2</v>
      </c>
      <c r="K9">
        <v>2</v>
      </c>
      <c r="L9">
        <v>2</v>
      </c>
      <c r="M9">
        <v>2</v>
      </c>
      <c r="N9" s="2">
        <v>2</v>
      </c>
    </row>
    <row r="10" spans="2:5" ht="12.75">
      <c r="B10" s="16" t="s">
        <v>27</v>
      </c>
      <c r="C10">
        <v>1</v>
      </c>
      <c r="D10">
        <v>1</v>
      </c>
      <c r="E10">
        <v>1</v>
      </c>
    </row>
    <row r="11" spans="2:5" ht="12.75">
      <c r="B11" s="17" t="s">
        <v>29</v>
      </c>
      <c r="C11">
        <v>1</v>
      </c>
      <c r="D11">
        <v>1</v>
      </c>
      <c r="E11">
        <v>1</v>
      </c>
    </row>
    <row r="12" spans="2:13" ht="12.75">
      <c r="B12" s="18" t="s">
        <v>17</v>
      </c>
      <c r="C12">
        <v>2</v>
      </c>
      <c r="D12">
        <v>2</v>
      </c>
      <c r="E12">
        <v>2</v>
      </c>
      <c r="F12">
        <v>2</v>
      </c>
      <c r="G12">
        <v>2</v>
      </c>
      <c r="H12" s="2">
        <v>2</v>
      </c>
      <c r="I12">
        <v>2</v>
      </c>
      <c r="J12">
        <v>2</v>
      </c>
      <c r="K12">
        <v>2</v>
      </c>
      <c r="L12">
        <v>2</v>
      </c>
      <c r="M12">
        <v>2</v>
      </c>
    </row>
    <row r="13" spans="2:20" ht="12.75">
      <c r="B13" s="19" t="s">
        <v>22</v>
      </c>
      <c r="C13" s="4"/>
      <c r="D13" s="4"/>
      <c r="E13" s="4"/>
      <c r="F13" s="4"/>
      <c r="G13" s="4"/>
      <c r="H13" s="26">
        <v>1</v>
      </c>
      <c r="I13" s="4">
        <v>1</v>
      </c>
      <c r="J13" s="4">
        <v>1</v>
      </c>
      <c r="K13" s="4"/>
      <c r="L13" s="4"/>
      <c r="M13" s="4"/>
      <c r="N13" s="26"/>
      <c r="O13" s="4"/>
      <c r="P13" s="4"/>
      <c r="Q13" s="4"/>
      <c r="R13" s="4"/>
      <c r="S13" s="4"/>
      <c r="T13" s="26"/>
    </row>
    <row r="14" spans="2:20" ht="12.75">
      <c r="B14" s="3" t="s">
        <v>44</v>
      </c>
      <c r="C14">
        <f>SUM(C5:C13)</f>
        <v>6</v>
      </c>
      <c r="D14">
        <f aca="true" t="shared" si="0" ref="D14:P14">SUM(D5:D13)</f>
        <v>6</v>
      </c>
      <c r="E14">
        <f t="shared" si="0"/>
        <v>8</v>
      </c>
      <c r="F14">
        <f t="shared" si="0"/>
        <v>6</v>
      </c>
      <c r="G14">
        <f t="shared" si="0"/>
        <v>6</v>
      </c>
      <c r="H14" s="2">
        <f t="shared" si="0"/>
        <v>9</v>
      </c>
      <c r="I14">
        <f t="shared" si="0"/>
        <v>7</v>
      </c>
      <c r="J14">
        <f t="shared" si="0"/>
        <v>6</v>
      </c>
      <c r="K14">
        <f t="shared" si="0"/>
        <v>4</v>
      </c>
      <c r="L14">
        <f t="shared" si="0"/>
        <v>4</v>
      </c>
      <c r="M14">
        <f t="shared" si="0"/>
        <v>4</v>
      </c>
      <c r="N14" s="2">
        <f t="shared" si="0"/>
        <v>2</v>
      </c>
      <c r="O14">
        <f t="shared" si="0"/>
        <v>0</v>
      </c>
      <c r="P14">
        <f t="shared" si="0"/>
        <v>0</v>
      </c>
      <c r="Q14">
        <f>SUM(Q5:Q13)</f>
        <v>0</v>
      </c>
      <c r="R14">
        <f>SUM(R5:R13)</f>
        <v>0</v>
      </c>
      <c r="S14">
        <f>SUM(S5:S13)</f>
        <v>0</v>
      </c>
      <c r="T14" s="2">
        <f>SUM(T5:T13)</f>
        <v>0</v>
      </c>
    </row>
    <row r="15" spans="2:20" ht="12.75">
      <c r="B15" s="3" t="s">
        <v>45</v>
      </c>
      <c r="C15">
        <f>C14</f>
        <v>6</v>
      </c>
      <c r="D15">
        <f>C15+D14</f>
        <v>12</v>
      </c>
      <c r="E15">
        <f aca="true" t="shared" si="1" ref="E15:P15">D15+E14</f>
        <v>20</v>
      </c>
      <c r="F15">
        <f t="shared" si="1"/>
        <v>26</v>
      </c>
      <c r="G15">
        <f t="shared" si="1"/>
        <v>32</v>
      </c>
      <c r="H15" s="2">
        <f t="shared" si="1"/>
        <v>41</v>
      </c>
      <c r="I15">
        <f t="shared" si="1"/>
        <v>48</v>
      </c>
      <c r="J15">
        <f t="shared" si="1"/>
        <v>54</v>
      </c>
      <c r="K15">
        <f t="shared" si="1"/>
        <v>58</v>
      </c>
      <c r="L15">
        <f t="shared" si="1"/>
        <v>62</v>
      </c>
      <c r="M15">
        <f t="shared" si="1"/>
        <v>66</v>
      </c>
      <c r="N15" s="2">
        <f t="shared" si="1"/>
        <v>68</v>
      </c>
      <c r="O15">
        <f t="shared" si="1"/>
        <v>68</v>
      </c>
      <c r="P15">
        <f t="shared" si="1"/>
        <v>68</v>
      </c>
      <c r="Q15">
        <f>P15+Q14</f>
        <v>68</v>
      </c>
      <c r="R15">
        <f>Q15+R14</f>
        <v>68</v>
      </c>
      <c r="S15">
        <f>R15+S14</f>
        <v>68</v>
      </c>
      <c r="T15" s="2">
        <f>S15+T14</f>
        <v>68</v>
      </c>
    </row>
    <row r="16" spans="2:20" ht="12.75">
      <c r="B16" s="3" t="s">
        <v>46</v>
      </c>
      <c r="C16" s="72">
        <f>C15*ROMCosting!$K$33/12</f>
        <v>93125</v>
      </c>
      <c r="D16" s="72">
        <f>D15*ROMCosting!$K$33/12</f>
        <v>186250</v>
      </c>
      <c r="E16" s="72">
        <f>E15*ROMCosting!$K$33/12</f>
        <v>310416.6666666667</v>
      </c>
      <c r="F16" s="72">
        <f>F15*ROMCosting!$K$33/12</f>
        <v>403541.6666666667</v>
      </c>
      <c r="G16" s="72">
        <f>G15*ROMCosting!$K$33/12</f>
        <v>496666.6666666667</v>
      </c>
      <c r="H16" s="73">
        <f>H15*ROMCosting!$K$33/12</f>
        <v>636354.1666666666</v>
      </c>
      <c r="I16" s="72">
        <f>I15*ROMCosting!$K$33/12</f>
        <v>745000</v>
      </c>
      <c r="J16" s="72">
        <f>J15*ROMCosting!$K$33/12</f>
        <v>838125</v>
      </c>
      <c r="K16" s="72">
        <f>K15*ROMCosting!$K$33/12</f>
        <v>900208.3333333334</v>
      </c>
      <c r="L16" s="72">
        <f>L15*ROMCosting!$K$33/12</f>
        <v>962291.6666666666</v>
      </c>
      <c r="M16" s="72">
        <f>M15*ROMCosting!$K$33/12</f>
        <v>1024375</v>
      </c>
      <c r="N16" s="73">
        <f>N15*ROMCosting!$K$33/12</f>
        <v>1055416.6666666667</v>
      </c>
      <c r="O16" s="72">
        <f>O15*ROMCosting!$K$33/12</f>
        <v>1055416.6666666667</v>
      </c>
      <c r="P16" s="72">
        <f>P15*ROMCosting!$K$33/12</f>
        <v>1055416.6666666667</v>
      </c>
      <c r="Q16" s="72">
        <f>Q15*ROMCosting!$K$33/12</f>
        <v>1055416.6666666667</v>
      </c>
      <c r="R16" s="72">
        <f>R15*ROMCosting!$K$33/12</f>
        <v>1055416.6666666667</v>
      </c>
      <c r="S16" s="72">
        <f>S15*ROMCosting!$K$33/12</f>
        <v>1055416.6666666667</v>
      </c>
      <c r="T16" s="73">
        <f>T15*ROMCosting!$K$33/12</f>
        <v>1055416.6666666667</v>
      </c>
    </row>
    <row r="17" spans="2:20" ht="12.75">
      <c r="B17" s="3" t="s">
        <v>47</v>
      </c>
      <c r="C17" s="72">
        <f>C16</f>
        <v>93125</v>
      </c>
      <c r="D17" s="72">
        <f>C17+D16</f>
        <v>279375</v>
      </c>
      <c r="E17" s="72">
        <f>D17+E16</f>
        <v>589791.6666666667</v>
      </c>
      <c r="F17" s="72">
        <f aca="true" t="shared" si="2" ref="F17:P17">E17+F16</f>
        <v>993333.3333333335</v>
      </c>
      <c r="G17" s="72">
        <f t="shared" si="2"/>
        <v>1490000.0000000002</v>
      </c>
      <c r="H17" s="73">
        <f t="shared" si="2"/>
        <v>2126354.166666667</v>
      </c>
      <c r="I17" s="72">
        <f t="shared" si="2"/>
        <v>2871354.166666667</v>
      </c>
      <c r="J17" s="72">
        <f t="shared" si="2"/>
        <v>3709479.166666667</v>
      </c>
      <c r="K17" s="72">
        <f t="shared" si="2"/>
        <v>4609687.5</v>
      </c>
      <c r="L17" s="72">
        <f t="shared" si="2"/>
        <v>5571979.166666667</v>
      </c>
      <c r="M17" s="72">
        <f t="shared" si="2"/>
        <v>6596354.166666667</v>
      </c>
      <c r="N17" s="73">
        <f t="shared" si="2"/>
        <v>7651770.833333334</v>
      </c>
      <c r="O17" s="72">
        <f t="shared" si="2"/>
        <v>8707187.5</v>
      </c>
      <c r="P17" s="72">
        <f t="shared" si="2"/>
        <v>9762604.166666666</v>
      </c>
      <c r="Q17" s="72">
        <f>P17+Q16</f>
        <v>10818020.833333332</v>
      </c>
      <c r="R17" s="72">
        <f>Q17+R16</f>
        <v>11873437.499999998</v>
      </c>
      <c r="S17" s="72">
        <f>R17+S16</f>
        <v>12928854.166666664</v>
      </c>
      <c r="T17" s="73">
        <f>S17+T16</f>
        <v>13984270.83333333</v>
      </c>
    </row>
    <row r="19" spans="4:5" ht="12.75">
      <c r="D19" s="5" t="s">
        <v>77</v>
      </c>
      <c r="E19" s="78">
        <f>E30-T17</f>
        <v>19765729.16666667</v>
      </c>
    </row>
    <row r="20" ht="12.75"/>
    <row r="21" spans="2:5" ht="12.75">
      <c r="B21" s="68"/>
      <c r="C21" s="66" t="s">
        <v>68</v>
      </c>
      <c r="D21" s="66" t="s">
        <v>70</v>
      </c>
      <c r="E21" s="66" t="s">
        <v>75</v>
      </c>
    </row>
    <row r="22" spans="2:5" ht="12.75">
      <c r="B22" s="68"/>
      <c r="C22" s="66" t="s">
        <v>69</v>
      </c>
      <c r="D22" s="66" t="s">
        <v>71</v>
      </c>
      <c r="E22" s="66" t="s">
        <v>76</v>
      </c>
    </row>
    <row r="23" spans="2:11" ht="12.75">
      <c r="B23" s="67" t="s">
        <v>62</v>
      </c>
      <c r="C23" s="63">
        <v>50</v>
      </c>
      <c r="D23" s="64">
        <v>5000</v>
      </c>
      <c r="E23" s="63">
        <f aca="true" t="shared" si="3" ref="E23:E29">C23*D23</f>
        <v>250000</v>
      </c>
      <c r="K23" s="24"/>
    </row>
    <row r="24" spans="2:5" ht="25.5">
      <c r="B24" s="67" t="s">
        <v>63</v>
      </c>
      <c r="C24" s="63">
        <v>250</v>
      </c>
      <c r="D24" s="64">
        <v>5000</v>
      </c>
      <c r="E24" s="63">
        <f t="shared" si="3"/>
        <v>1250000</v>
      </c>
    </row>
    <row r="25" spans="2:5" ht="25.5">
      <c r="B25" s="67" t="s">
        <v>64</v>
      </c>
      <c r="C25" s="63">
        <v>250</v>
      </c>
      <c r="D25" s="64">
        <v>5000</v>
      </c>
      <c r="E25" s="63">
        <f t="shared" si="3"/>
        <v>1250000</v>
      </c>
    </row>
    <row r="26" spans="2:5" ht="12.75">
      <c r="B26" s="67" t="s">
        <v>65</v>
      </c>
      <c r="C26" s="63">
        <v>200</v>
      </c>
      <c r="D26" s="64">
        <v>5000</v>
      </c>
      <c r="E26" s="63">
        <f t="shared" si="3"/>
        <v>1000000</v>
      </c>
    </row>
    <row r="27" spans="2:5" ht="12.75">
      <c r="B27" s="67" t="s">
        <v>66</v>
      </c>
      <c r="C27" s="63">
        <v>500</v>
      </c>
      <c r="D27" s="64">
        <v>5000</v>
      </c>
      <c r="E27" s="63">
        <f t="shared" si="3"/>
        <v>2500000</v>
      </c>
    </row>
    <row r="28" spans="2:5" ht="12.75">
      <c r="B28" s="67" t="s">
        <v>67</v>
      </c>
      <c r="C28" s="63">
        <v>500</v>
      </c>
      <c r="D28" s="64">
        <v>5000</v>
      </c>
      <c r="E28" s="63">
        <f t="shared" si="3"/>
        <v>2500000</v>
      </c>
    </row>
    <row r="29" spans="2:5" ht="12.75">
      <c r="B29" s="74" t="s">
        <v>56</v>
      </c>
      <c r="C29" s="75">
        <v>500</v>
      </c>
      <c r="D29" s="76">
        <v>50000</v>
      </c>
      <c r="E29" s="75">
        <f t="shared" si="3"/>
        <v>25000000</v>
      </c>
    </row>
    <row r="30" spans="4:5" ht="12.75">
      <c r="D30" s="77">
        <f>SUM(D23:D29)</f>
        <v>80000</v>
      </c>
      <c r="E30" s="63">
        <f>SUM(E23:E29)</f>
        <v>33750000</v>
      </c>
    </row>
    <row r="31" ht="12.75"/>
    <row r="32" ht="12.75"/>
  </sheetData>
  <printOptions/>
  <pageMargins left="0.75" right="0.75" top="1" bottom="1" header="0.5" footer="0.5"/>
  <pageSetup orientation="portrait" paperSize="9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T30"/>
  <sheetViews>
    <sheetView showGridLines="0" tabSelected="1" workbookViewId="0" topLeftCell="A3">
      <selection activeCell="F23" sqref="F23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7.421875" style="0" customWidth="1"/>
    <col min="4" max="4" width="8.7109375" style="0" customWidth="1"/>
    <col min="5" max="5" width="15.7109375" style="0" customWidth="1"/>
    <col min="6" max="6" width="7.421875" style="0" customWidth="1"/>
    <col min="7" max="7" width="8.421875" style="0" customWidth="1"/>
    <col min="8" max="8" width="8.421875" style="2" customWidth="1"/>
    <col min="9" max="13" width="8.421875" style="0" customWidth="1"/>
    <col min="14" max="14" width="8.421875" style="2" customWidth="1"/>
    <col min="20" max="20" width="9.140625" style="2" customWidth="1"/>
  </cols>
  <sheetData>
    <row r="1" spans="2:3" ht="26.25">
      <c r="B1" s="60" t="s">
        <v>55</v>
      </c>
      <c r="C1" s="61" t="s">
        <v>50</v>
      </c>
    </row>
    <row r="2" spans="6:7" ht="12.75">
      <c r="F2" s="23"/>
      <c r="G2" s="23"/>
    </row>
    <row r="3" ht="12.75">
      <c r="C3" s="1" t="s">
        <v>42</v>
      </c>
    </row>
    <row r="4" spans="2:20" ht="12.75">
      <c r="B4" s="21" t="s">
        <v>12</v>
      </c>
      <c r="C4" s="22">
        <v>1</v>
      </c>
      <c r="D4" s="22">
        <v>2</v>
      </c>
      <c r="E4" s="22">
        <v>3</v>
      </c>
      <c r="F4" s="22">
        <v>4</v>
      </c>
      <c r="G4" s="22">
        <v>5</v>
      </c>
      <c r="H4" s="25">
        <v>6</v>
      </c>
      <c r="I4" s="22">
        <v>7</v>
      </c>
      <c r="J4" s="22">
        <v>8</v>
      </c>
      <c r="K4" s="22">
        <v>9</v>
      </c>
      <c r="L4" s="22">
        <v>10</v>
      </c>
      <c r="M4" s="22">
        <v>11</v>
      </c>
      <c r="N4" s="25">
        <v>12</v>
      </c>
      <c r="O4" s="22">
        <v>13</v>
      </c>
      <c r="P4" s="22">
        <v>14</v>
      </c>
      <c r="Q4" s="22">
        <v>15</v>
      </c>
      <c r="R4" s="22">
        <v>16</v>
      </c>
      <c r="S4" s="22">
        <v>17</v>
      </c>
      <c r="T4" s="25">
        <v>18</v>
      </c>
    </row>
    <row r="5" spans="2:5" ht="12.75">
      <c r="B5" s="20" t="s">
        <v>13</v>
      </c>
      <c r="C5">
        <v>2</v>
      </c>
      <c r="D5">
        <v>2</v>
      </c>
      <c r="E5">
        <v>2</v>
      </c>
    </row>
    <row r="6" spans="2:6" ht="12.75">
      <c r="B6" s="12" t="s">
        <v>14</v>
      </c>
      <c r="E6">
        <v>2</v>
      </c>
      <c r="F6">
        <v>2</v>
      </c>
    </row>
    <row r="7" spans="2:8" ht="12.75">
      <c r="B7" s="13" t="s">
        <v>15</v>
      </c>
      <c r="F7">
        <v>2</v>
      </c>
      <c r="G7">
        <v>2</v>
      </c>
      <c r="H7" s="2">
        <v>2</v>
      </c>
    </row>
    <row r="8" spans="2:10" ht="12.75">
      <c r="B8" s="14" t="s">
        <v>20</v>
      </c>
      <c r="G8">
        <v>2</v>
      </c>
      <c r="H8" s="2">
        <v>2</v>
      </c>
      <c r="I8">
        <v>2</v>
      </c>
      <c r="J8">
        <v>1</v>
      </c>
    </row>
    <row r="9" spans="2:16" ht="12.75">
      <c r="B9" s="15" t="s">
        <v>16</v>
      </c>
      <c r="H9" s="2">
        <v>3</v>
      </c>
      <c r="I9">
        <v>3</v>
      </c>
      <c r="J9">
        <v>3</v>
      </c>
      <c r="K9">
        <v>3</v>
      </c>
      <c r="L9">
        <v>3</v>
      </c>
      <c r="M9">
        <v>3</v>
      </c>
      <c r="N9" s="2">
        <v>3</v>
      </c>
      <c r="O9">
        <v>3</v>
      </c>
      <c r="P9">
        <v>2</v>
      </c>
    </row>
    <row r="10" spans="2:8" ht="12.75">
      <c r="B10" s="16" t="s">
        <v>27</v>
      </c>
      <c r="C10">
        <v>1</v>
      </c>
      <c r="D10">
        <v>1</v>
      </c>
      <c r="E10">
        <v>1</v>
      </c>
      <c r="F10">
        <v>1</v>
      </c>
      <c r="G10">
        <v>1</v>
      </c>
      <c r="H10" s="2">
        <v>1</v>
      </c>
    </row>
    <row r="11" spans="2:5" ht="12.75">
      <c r="B11" s="17" t="s">
        <v>29</v>
      </c>
      <c r="C11">
        <v>1</v>
      </c>
      <c r="D11">
        <v>1</v>
      </c>
      <c r="E11">
        <v>1</v>
      </c>
    </row>
    <row r="12" spans="2:16" ht="12.75">
      <c r="B12" s="18" t="s">
        <v>17</v>
      </c>
      <c r="C12">
        <v>4</v>
      </c>
      <c r="D12">
        <v>4</v>
      </c>
      <c r="E12">
        <v>4</v>
      </c>
      <c r="F12">
        <v>4</v>
      </c>
      <c r="G12">
        <v>4</v>
      </c>
      <c r="H12" s="2">
        <v>4</v>
      </c>
      <c r="I12">
        <v>4</v>
      </c>
      <c r="J12">
        <v>4</v>
      </c>
      <c r="K12">
        <v>4</v>
      </c>
      <c r="L12">
        <v>4</v>
      </c>
      <c r="M12">
        <v>4</v>
      </c>
      <c r="N12" s="2">
        <v>4</v>
      </c>
      <c r="O12">
        <v>4</v>
      </c>
      <c r="P12">
        <v>3</v>
      </c>
    </row>
    <row r="13" spans="2:20" ht="12.75">
      <c r="B13" s="19" t="s">
        <v>22</v>
      </c>
      <c r="C13" s="4">
        <v>10</v>
      </c>
      <c r="D13" s="4">
        <v>10</v>
      </c>
      <c r="E13" s="4">
        <v>10</v>
      </c>
      <c r="F13" s="4">
        <v>10</v>
      </c>
      <c r="G13" s="4">
        <v>10</v>
      </c>
      <c r="H13" s="26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26">
        <v>10</v>
      </c>
      <c r="O13" s="4">
        <v>10</v>
      </c>
      <c r="P13" s="4">
        <v>10</v>
      </c>
      <c r="Q13" s="4">
        <v>10</v>
      </c>
      <c r="R13" s="4">
        <v>10</v>
      </c>
      <c r="S13" s="4">
        <v>10</v>
      </c>
      <c r="T13" s="26">
        <v>10</v>
      </c>
    </row>
    <row r="14" spans="2:20" ht="12.75">
      <c r="B14" s="3" t="s">
        <v>44</v>
      </c>
      <c r="C14">
        <f aca="true" t="shared" si="0" ref="C14:T14">SUM(C5:C13)</f>
        <v>18</v>
      </c>
      <c r="D14">
        <f t="shared" si="0"/>
        <v>18</v>
      </c>
      <c r="E14">
        <f t="shared" si="0"/>
        <v>20</v>
      </c>
      <c r="F14">
        <f t="shared" si="0"/>
        <v>19</v>
      </c>
      <c r="G14">
        <f t="shared" si="0"/>
        <v>19</v>
      </c>
      <c r="H14" s="2">
        <f t="shared" si="0"/>
        <v>22</v>
      </c>
      <c r="I14">
        <f t="shared" si="0"/>
        <v>19</v>
      </c>
      <c r="J14">
        <f t="shared" si="0"/>
        <v>18</v>
      </c>
      <c r="K14">
        <f t="shared" si="0"/>
        <v>17</v>
      </c>
      <c r="L14">
        <f t="shared" si="0"/>
        <v>17</v>
      </c>
      <c r="M14">
        <f t="shared" si="0"/>
        <v>17</v>
      </c>
      <c r="N14" s="2">
        <f t="shared" si="0"/>
        <v>17</v>
      </c>
      <c r="O14">
        <f t="shared" si="0"/>
        <v>17</v>
      </c>
      <c r="P14">
        <f t="shared" si="0"/>
        <v>15</v>
      </c>
      <c r="Q14">
        <f t="shared" si="0"/>
        <v>10</v>
      </c>
      <c r="R14">
        <f t="shared" si="0"/>
        <v>10</v>
      </c>
      <c r="S14">
        <f t="shared" si="0"/>
        <v>10</v>
      </c>
      <c r="T14" s="2">
        <f t="shared" si="0"/>
        <v>10</v>
      </c>
    </row>
    <row r="15" spans="2:20" ht="12.75">
      <c r="B15" s="3" t="s">
        <v>45</v>
      </c>
      <c r="C15">
        <f>C14</f>
        <v>18</v>
      </c>
      <c r="D15">
        <f aca="true" t="shared" si="1" ref="D15:T15">C15+D14</f>
        <v>36</v>
      </c>
      <c r="E15">
        <f t="shared" si="1"/>
        <v>56</v>
      </c>
      <c r="F15">
        <f t="shared" si="1"/>
        <v>75</v>
      </c>
      <c r="G15">
        <f t="shared" si="1"/>
        <v>94</v>
      </c>
      <c r="H15" s="2">
        <f t="shared" si="1"/>
        <v>116</v>
      </c>
      <c r="I15">
        <f t="shared" si="1"/>
        <v>135</v>
      </c>
      <c r="J15">
        <f t="shared" si="1"/>
        <v>153</v>
      </c>
      <c r="K15">
        <f t="shared" si="1"/>
        <v>170</v>
      </c>
      <c r="L15">
        <f t="shared" si="1"/>
        <v>187</v>
      </c>
      <c r="M15">
        <f t="shared" si="1"/>
        <v>204</v>
      </c>
      <c r="N15" s="2">
        <f t="shared" si="1"/>
        <v>221</v>
      </c>
      <c r="O15">
        <f t="shared" si="1"/>
        <v>238</v>
      </c>
      <c r="P15">
        <f t="shared" si="1"/>
        <v>253</v>
      </c>
      <c r="Q15">
        <f t="shared" si="1"/>
        <v>263</v>
      </c>
      <c r="R15">
        <f t="shared" si="1"/>
        <v>273</v>
      </c>
      <c r="S15">
        <f t="shared" si="1"/>
        <v>283</v>
      </c>
      <c r="T15" s="2">
        <f t="shared" si="1"/>
        <v>293</v>
      </c>
    </row>
    <row r="16" spans="2:20" ht="12.75">
      <c r="B16" s="3" t="s">
        <v>46</v>
      </c>
      <c r="C16" s="70">
        <f>C15*ROMCosting!$K$33/12</f>
        <v>279375</v>
      </c>
      <c r="D16" s="70">
        <f>D15*ROMCosting!$K$33/12</f>
        <v>558750</v>
      </c>
      <c r="E16" s="70">
        <f>E15*ROMCosting!$K$33/12</f>
        <v>869166.6666666666</v>
      </c>
      <c r="F16" s="70">
        <f>F15*ROMCosting!$K$33/12</f>
        <v>1164062.5</v>
      </c>
      <c r="G16" s="70">
        <f>G15*ROMCosting!$K$33/12</f>
        <v>1458958.3333333333</v>
      </c>
      <c r="H16" s="71">
        <f>H15*ROMCosting!$K$33/12</f>
        <v>1800416.6666666667</v>
      </c>
      <c r="I16" s="70">
        <f>I15*ROMCosting!$K$33/12</f>
        <v>2095312.5</v>
      </c>
      <c r="J16" s="70">
        <f>J15*ROMCosting!$K$33/12</f>
        <v>2374687.5</v>
      </c>
      <c r="K16" s="70">
        <f>K15*ROMCosting!$K$33/12</f>
        <v>2638541.6666666665</v>
      </c>
      <c r="L16" s="70">
        <f>L15*ROMCosting!$K$33/12</f>
        <v>2902395.8333333335</v>
      </c>
      <c r="M16" s="70">
        <f>M15*ROMCosting!$K$33/12</f>
        <v>3166250</v>
      </c>
      <c r="N16" s="71">
        <f>N15*ROMCosting!$K$33/12</f>
        <v>3430104.1666666665</v>
      </c>
      <c r="O16" s="70">
        <f>O15*ROMCosting!$K$33/12</f>
        <v>3693958.3333333335</v>
      </c>
      <c r="P16" s="70">
        <f>P15*ROMCosting!$K$33/12</f>
        <v>3926770.8333333335</v>
      </c>
      <c r="Q16" s="70">
        <f>Q15*ROMCosting!$K$33/12</f>
        <v>4081979.1666666665</v>
      </c>
      <c r="R16" s="70">
        <f>R15*ROMCosting!$K$33/12</f>
        <v>4237187.5</v>
      </c>
      <c r="S16" s="70">
        <f>S15*ROMCosting!$K$33/12</f>
        <v>4392395.833333333</v>
      </c>
      <c r="T16" s="71">
        <f>T15*ROMCosting!$K$33/12</f>
        <v>4547604.166666667</v>
      </c>
    </row>
    <row r="17" spans="2:20" ht="12.75">
      <c r="B17" s="3" t="s">
        <v>47</v>
      </c>
      <c r="C17" s="70">
        <f>C16</f>
        <v>279375</v>
      </c>
      <c r="D17" s="70">
        <f aca="true" t="shared" si="2" ref="D17:T17">C17+D16</f>
        <v>838125</v>
      </c>
      <c r="E17" s="70">
        <f t="shared" si="2"/>
        <v>1707291.6666666665</v>
      </c>
      <c r="F17" s="70">
        <f t="shared" si="2"/>
        <v>2871354.1666666665</v>
      </c>
      <c r="G17" s="70">
        <f t="shared" si="2"/>
        <v>4330312.5</v>
      </c>
      <c r="H17" s="71">
        <f t="shared" si="2"/>
        <v>6130729.166666667</v>
      </c>
      <c r="I17" s="70">
        <f t="shared" si="2"/>
        <v>8226041.666666667</v>
      </c>
      <c r="J17" s="70">
        <f t="shared" si="2"/>
        <v>10600729.166666668</v>
      </c>
      <c r="K17" s="70">
        <f t="shared" si="2"/>
        <v>13239270.833333334</v>
      </c>
      <c r="L17" s="70">
        <f t="shared" si="2"/>
        <v>16141666.666666668</v>
      </c>
      <c r="M17" s="70">
        <f t="shared" si="2"/>
        <v>19307916.666666668</v>
      </c>
      <c r="N17" s="71">
        <f t="shared" si="2"/>
        <v>22738020.833333336</v>
      </c>
      <c r="O17" s="70">
        <f t="shared" si="2"/>
        <v>26431979.166666668</v>
      </c>
      <c r="P17" s="70">
        <f t="shared" si="2"/>
        <v>30358750</v>
      </c>
      <c r="Q17" s="70">
        <f t="shared" si="2"/>
        <v>34440729.166666664</v>
      </c>
      <c r="R17" s="70">
        <f t="shared" si="2"/>
        <v>38677916.666666664</v>
      </c>
      <c r="S17" s="70">
        <f t="shared" si="2"/>
        <v>43070312.5</v>
      </c>
      <c r="T17" s="71">
        <f t="shared" si="2"/>
        <v>47617916.666666664</v>
      </c>
    </row>
    <row r="19" spans="2:5" ht="12.75">
      <c r="B19" s="80"/>
      <c r="C19" s="79"/>
      <c r="D19" s="81" t="s">
        <v>81</v>
      </c>
      <c r="E19" s="97">
        <f>E30-T17</f>
        <v>171132083.33333334</v>
      </c>
    </row>
    <row r="20" ht="12.75"/>
    <row r="21" spans="2:5" ht="12.75">
      <c r="B21" s="68"/>
      <c r="C21" s="66" t="s">
        <v>68</v>
      </c>
      <c r="D21" s="66" t="s">
        <v>70</v>
      </c>
      <c r="E21" s="66" t="s">
        <v>75</v>
      </c>
    </row>
    <row r="22" spans="2:5" ht="12.75">
      <c r="B22" s="69"/>
      <c r="C22" s="66" t="s">
        <v>69</v>
      </c>
      <c r="D22" s="66" t="s">
        <v>71</v>
      </c>
      <c r="E22" s="66" t="s">
        <v>76</v>
      </c>
    </row>
    <row r="23" spans="2:11" ht="12.75">
      <c r="B23" s="67" t="s">
        <v>62</v>
      </c>
      <c r="C23" s="63">
        <v>25</v>
      </c>
      <c r="D23" s="64">
        <v>50000</v>
      </c>
      <c r="E23" s="63">
        <f aca="true" t="shared" si="3" ref="E23:E29">C23*D23</f>
        <v>1250000</v>
      </c>
      <c r="K23" s="24"/>
    </row>
    <row r="24" spans="2:5" ht="25.5">
      <c r="B24" s="67" t="s">
        <v>63</v>
      </c>
      <c r="C24" s="63">
        <v>125</v>
      </c>
      <c r="D24" s="64">
        <v>50000</v>
      </c>
      <c r="E24" s="63">
        <f t="shared" si="3"/>
        <v>6250000</v>
      </c>
    </row>
    <row r="25" spans="2:5" ht="25.5">
      <c r="B25" s="67" t="s">
        <v>64</v>
      </c>
      <c r="C25" s="63">
        <v>125</v>
      </c>
      <c r="D25" s="64">
        <v>50000</v>
      </c>
      <c r="E25" s="63">
        <f t="shared" si="3"/>
        <v>6250000</v>
      </c>
    </row>
    <row r="26" spans="2:5" ht="12.75">
      <c r="B26" s="67" t="s">
        <v>65</v>
      </c>
      <c r="C26" s="63">
        <v>100</v>
      </c>
      <c r="D26" s="64">
        <v>50000</v>
      </c>
      <c r="E26" s="63">
        <f t="shared" si="3"/>
        <v>5000000</v>
      </c>
    </row>
    <row r="27" spans="2:5" ht="12.75">
      <c r="B27" s="67" t="s">
        <v>66</v>
      </c>
      <c r="C27" s="63">
        <v>250</v>
      </c>
      <c r="D27" s="64">
        <v>50000</v>
      </c>
      <c r="E27" s="63">
        <f t="shared" si="3"/>
        <v>12500000</v>
      </c>
    </row>
    <row r="28" spans="2:5" ht="12.75">
      <c r="B28" s="67" t="s">
        <v>67</v>
      </c>
      <c r="C28" s="63">
        <v>250</v>
      </c>
      <c r="D28" s="64">
        <v>50000</v>
      </c>
      <c r="E28" s="63">
        <f t="shared" si="3"/>
        <v>12500000</v>
      </c>
    </row>
    <row r="29" spans="2:5" ht="12.75">
      <c r="B29" s="74" t="s">
        <v>56</v>
      </c>
      <c r="C29" s="75">
        <v>350</v>
      </c>
      <c r="D29" s="76">
        <v>500000</v>
      </c>
      <c r="E29" s="75">
        <f t="shared" si="3"/>
        <v>175000000</v>
      </c>
    </row>
    <row r="30" spans="4:5" ht="12.75">
      <c r="D30" s="77">
        <f>SUM(D23:D29)</f>
        <v>800000</v>
      </c>
      <c r="E30" s="63">
        <f>SUM(E23:E29)</f>
        <v>218750000</v>
      </c>
    </row>
    <row r="31" ht="12.75"/>
    <row r="32" ht="12.75"/>
  </sheetData>
  <printOptions/>
  <pageMargins left="0.75" right="0.75" top="1" bottom="1" header="0.5" footer="0.5"/>
  <pageSetup horizontalDpi="600" verticalDpi="600" orientation="portrait" r:id="rId3"/>
  <drawing r:id="rId1"/>
  <picture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17"/>
  <sheetViews>
    <sheetView showGridLines="0" workbookViewId="0" topLeftCell="A1">
      <selection activeCell="D36" sqref="D36"/>
    </sheetView>
  </sheetViews>
  <sheetFormatPr defaultColWidth="9.140625" defaultRowHeight="12.75"/>
  <cols>
    <col min="1" max="1" width="20.421875" style="0" customWidth="1"/>
    <col min="2" max="3" width="6.421875" style="0" customWidth="1"/>
    <col min="4" max="8" width="14.421875" style="0" customWidth="1"/>
    <col min="9" max="9" width="5.57421875" style="0" customWidth="1"/>
  </cols>
  <sheetData>
    <row r="1" spans="1:28" ht="18">
      <c r="A1" s="83" t="s">
        <v>83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4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12.75">
      <c r="A3" s="82"/>
      <c r="B3" s="82"/>
      <c r="C3" s="82"/>
      <c r="D3" s="82"/>
      <c r="E3" s="82" t="s">
        <v>84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ht="12.75">
      <c r="A6" s="82"/>
      <c r="B6" s="82">
        <v>1950</v>
      </c>
      <c r="C6" s="82">
        <v>2000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ht="12.75">
      <c r="A7" s="84" t="s">
        <v>85</v>
      </c>
      <c r="B7" s="85">
        <v>30</v>
      </c>
      <c r="C7" s="86">
        <v>3040</v>
      </c>
      <c r="D7" s="82"/>
      <c r="E7" s="84" t="s">
        <v>86</v>
      </c>
      <c r="F7" s="87">
        <v>30</v>
      </c>
      <c r="G7" s="82"/>
      <c r="H7" s="84" t="s">
        <v>87</v>
      </c>
      <c r="I7" s="88">
        <v>20</v>
      </c>
      <c r="J7" s="82"/>
      <c r="K7" s="82"/>
      <c r="L7">
        <v>1950</v>
      </c>
      <c r="M7">
        <f>'Cost to Populate'!$R$10*(L7-1950)+'Cost to Populate'!R11</f>
        <v>1200</v>
      </c>
      <c r="T7" s="82"/>
      <c r="U7" s="82"/>
      <c r="V7" s="82"/>
      <c r="W7" s="82"/>
      <c r="X7" s="82"/>
      <c r="Y7" s="82"/>
      <c r="Z7" s="82"/>
      <c r="AA7" s="82"/>
      <c r="AB7" s="82"/>
    </row>
    <row r="8" spans="1:28" ht="12.75">
      <c r="A8" s="84" t="s">
        <v>88</v>
      </c>
      <c r="B8" s="85">
        <v>10</v>
      </c>
      <c r="C8" s="86">
        <v>10</v>
      </c>
      <c r="D8" s="82"/>
      <c r="E8" s="84" t="s">
        <v>89</v>
      </c>
      <c r="F8" s="87">
        <v>30</v>
      </c>
      <c r="G8" s="82"/>
      <c r="H8" s="84" t="s">
        <v>90</v>
      </c>
      <c r="I8" s="89">
        <v>48</v>
      </c>
      <c r="J8" s="82"/>
      <c r="K8" s="82"/>
      <c r="L8">
        <f>L7+1</f>
        <v>1951</v>
      </c>
      <c r="M8">
        <f>'Cost to Populate'!$R$10*(L8-1950)+'[1]Sheet1'!A19</f>
        <v>4840</v>
      </c>
      <c r="Q8" s="3" t="s">
        <v>102</v>
      </c>
      <c r="R8" s="1">
        <f>'[1]Sheet1'!B7*'[1]Sheet1'!B8*'[1]Sheet1'!B9</f>
        <v>1200</v>
      </c>
      <c r="T8" s="82"/>
      <c r="U8" s="82"/>
      <c r="V8" s="82"/>
      <c r="W8" s="82"/>
      <c r="X8" s="82"/>
      <c r="Y8" s="82"/>
      <c r="Z8" s="82"/>
      <c r="AA8" s="82"/>
      <c r="AB8" s="82"/>
    </row>
    <row r="9" spans="1:28" ht="12.75">
      <c r="A9" s="84" t="s">
        <v>91</v>
      </c>
      <c r="B9" s="85">
        <v>4</v>
      </c>
      <c r="C9" s="86">
        <v>8</v>
      </c>
      <c r="D9" s="82"/>
      <c r="E9" s="84" t="s">
        <v>92</v>
      </c>
      <c r="F9" s="90">
        <f>50</f>
        <v>50</v>
      </c>
      <c r="G9" s="82"/>
      <c r="H9" s="84" t="s">
        <v>93</v>
      </c>
      <c r="I9" s="85">
        <v>10</v>
      </c>
      <c r="J9" s="82"/>
      <c r="K9" s="82"/>
      <c r="L9">
        <f>L8+1</f>
        <v>1952</v>
      </c>
      <c r="M9">
        <f>'Cost to Populate'!$R$10*(L9-1950)+'[1]Sheet1'!F7</f>
        <v>9710</v>
      </c>
      <c r="Q9" s="3" t="s">
        <v>103</v>
      </c>
      <c r="R9" s="1">
        <f>'[1]Sheet1'!C7*'[1]Sheet1'!C8*'[1]Sheet1'!C9</f>
        <v>243200</v>
      </c>
      <c r="T9" s="82"/>
      <c r="U9" s="82"/>
      <c r="V9" s="82"/>
      <c r="W9" s="82"/>
      <c r="X9" s="82"/>
      <c r="Y9" s="82"/>
      <c r="Z9" s="82"/>
      <c r="AA9" s="82"/>
      <c r="AB9" s="82"/>
    </row>
    <row r="10" spans="1:28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>
        <f>L9+1</f>
        <v>1953</v>
      </c>
      <c r="M10">
        <f>'Cost to Populate'!$R$10*(L10-1950)+'[1]Sheet1'!A20</f>
        <v>14520</v>
      </c>
      <c r="Q10" s="1" t="s">
        <v>104</v>
      </c>
      <c r="R10" s="1">
        <f>(R9-R8)/50</f>
        <v>4840</v>
      </c>
      <c r="S10" t="s">
        <v>105</v>
      </c>
      <c r="T10" s="82"/>
      <c r="U10" s="82"/>
      <c r="V10" s="82"/>
      <c r="W10" s="82"/>
      <c r="X10" s="82"/>
      <c r="Y10" s="82"/>
      <c r="Z10" s="82"/>
      <c r="AA10" s="82"/>
      <c r="AB10" s="82"/>
    </row>
    <row r="11" spans="1:28" ht="12.75">
      <c r="A11" s="82"/>
      <c r="B11" s="91"/>
      <c r="C11" s="92" t="s">
        <v>94</v>
      </c>
      <c r="D11" s="93">
        <f>1950</f>
        <v>1950</v>
      </c>
      <c r="E11" s="93">
        <f>D11+10</f>
        <v>1960</v>
      </c>
      <c r="F11" s="93">
        <f>E11+10</f>
        <v>1970</v>
      </c>
      <c r="G11" s="93">
        <f>F11+10</f>
        <v>1980</v>
      </c>
      <c r="H11" s="93">
        <f>G11+10</f>
        <v>1990</v>
      </c>
      <c r="I11" s="82"/>
      <c r="J11" s="82"/>
      <c r="K11" s="82"/>
      <c r="L11">
        <f>L10+1</f>
        <v>1954</v>
      </c>
      <c r="M11">
        <f>'Cost to Populate'!$R$10*(L11-1950)+'[1]Sheet1'!F8</f>
        <v>19390</v>
      </c>
      <c r="Q11" s="1" t="s">
        <v>106</v>
      </c>
      <c r="R11" s="1">
        <f>R8</f>
        <v>1200</v>
      </c>
      <c r="S11" t="s">
        <v>107</v>
      </c>
      <c r="T11" s="82"/>
      <c r="U11" s="82"/>
      <c r="V11" s="82"/>
      <c r="W11" s="82"/>
      <c r="X11" s="82"/>
      <c r="Y11" s="82"/>
      <c r="Z11" s="82"/>
      <c r="AA11" s="82"/>
      <c r="AB11" s="82"/>
    </row>
    <row r="12" spans="1:28" ht="12.75">
      <c r="A12" s="82"/>
      <c r="B12" s="82"/>
      <c r="C12" s="84" t="s">
        <v>95</v>
      </c>
      <c r="D12" s="94">
        <f>SUM('Cost to Populate'!M7:M58)</f>
        <v>6419130</v>
      </c>
      <c r="E12" s="94">
        <f>SUM('Cost to Populate'!N7:N58)</f>
        <v>6200040</v>
      </c>
      <c r="F12" s="94">
        <f>SUM('Cost to Populate'!O7:O58)</f>
        <v>5498240</v>
      </c>
      <c r="G12" s="94">
        <f>SUM('Cost to Populate'!P7:P58)</f>
        <v>4312440</v>
      </c>
      <c r="H12" s="94">
        <f>SUM('Cost to Populate'!Q7:Q58)</f>
        <v>2642640</v>
      </c>
      <c r="I12" s="82"/>
      <c r="J12" s="82"/>
      <c r="K12" s="82"/>
      <c r="L12">
        <f>L11+1</f>
        <v>1955</v>
      </c>
      <c r="M12">
        <f>'Cost to Populate'!$R$10*(L12-1950)+'[1]Sheet1'!A22</f>
        <v>24200</v>
      </c>
      <c r="T12" s="82"/>
      <c r="U12" s="82"/>
      <c r="V12" s="82"/>
      <c r="W12" s="82"/>
      <c r="X12" s="82"/>
      <c r="Y12" s="82"/>
      <c r="Z12" s="82"/>
      <c r="AA12" s="82"/>
      <c r="AB12" s="82"/>
    </row>
    <row r="13" spans="1:28" ht="12.75">
      <c r="A13" s="82"/>
      <c r="B13" s="82"/>
      <c r="C13" s="84" t="s">
        <v>96</v>
      </c>
      <c r="D13" s="95">
        <f>$F$7*D12</f>
        <v>192573900</v>
      </c>
      <c r="E13" s="95">
        <f>$F$7*E12</f>
        <v>186001200</v>
      </c>
      <c r="F13" s="95">
        <f>$F$7*F12</f>
        <v>164947200</v>
      </c>
      <c r="G13" s="95">
        <f>$F$7*G12</f>
        <v>129373200</v>
      </c>
      <c r="H13" s="95">
        <f>$F$7*H12</f>
        <v>79279200</v>
      </c>
      <c r="I13" s="82"/>
      <c r="J13" s="82"/>
      <c r="K13" s="82"/>
      <c r="L13">
        <f>L12+1</f>
        <v>1956</v>
      </c>
      <c r="M13">
        <f>'Cost to Populate'!$R$10*(L13-1950)+'[1]Sheet1'!I7</f>
        <v>29060</v>
      </c>
      <c r="T13" s="82"/>
      <c r="U13" s="82"/>
      <c r="V13" s="82"/>
      <c r="W13" s="82"/>
      <c r="X13" s="82"/>
      <c r="Y13" s="82"/>
      <c r="Z13" s="82"/>
      <c r="AA13" s="82"/>
      <c r="AB13" s="82"/>
    </row>
    <row r="14" spans="1:28" ht="12.75">
      <c r="A14" s="82"/>
      <c r="B14" s="82"/>
      <c r="C14" s="84" t="s">
        <v>97</v>
      </c>
      <c r="D14" s="95">
        <f>D13*$F$8/3600</f>
        <v>1604782.5</v>
      </c>
      <c r="E14" s="95">
        <f>E13*$F$8/3600</f>
        <v>1550010</v>
      </c>
      <c r="F14" s="95">
        <f>F13*$F$8/3600</f>
        <v>1374560</v>
      </c>
      <c r="G14" s="95">
        <f>G13*$F$8/3600</f>
        <v>1078110</v>
      </c>
      <c r="H14" s="95">
        <f>H13*$F$8/3600</f>
        <v>660660</v>
      </c>
      <c r="I14" s="82"/>
      <c r="J14" s="82"/>
      <c r="K14" s="82"/>
      <c r="L14">
        <f>L13+1</f>
        <v>1957</v>
      </c>
      <c r="M14">
        <f>'Cost to Populate'!$R$10*(L14-1950)+'[1]Sheet1'!A24</f>
        <v>33880</v>
      </c>
      <c r="T14" s="82"/>
      <c r="U14" s="82"/>
      <c r="V14" s="82"/>
      <c r="W14" s="82"/>
      <c r="X14" s="82"/>
      <c r="Y14" s="82"/>
      <c r="Z14" s="82"/>
      <c r="AA14" s="82"/>
      <c r="AB14" s="82"/>
    </row>
    <row r="15" spans="1:28" ht="12.75">
      <c r="A15" s="82"/>
      <c r="B15" s="82"/>
      <c r="C15" s="84" t="s">
        <v>98</v>
      </c>
      <c r="D15" s="96">
        <f>D14*$I$7</f>
        <v>32095650</v>
      </c>
      <c r="E15" s="96">
        <f>E14*$I$7</f>
        <v>31000200</v>
      </c>
      <c r="F15" s="96">
        <f>F14*$I$7</f>
        <v>27491200</v>
      </c>
      <c r="G15" s="96">
        <f>G14*$I$7</f>
        <v>21562200</v>
      </c>
      <c r="H15" s="96">
        <f>H14*$I$7</f>
        <v>13213200</v>
      </c>
      <c r="I15" s="82"/>
      <c r="J15" s="82"/>
      <c r="K15" s="82"/>
      <c r="L15">
        <f>L14+1</f>
        <v>1958</v>
      </c>
      <c r="M15">
        <f>'Cost to Populate'!$R$10*(L15-1950)+'[1]Sheet1'!I9</f>
        <v>38730</v>
      </c>
      <c r="T15" s="82"/>
      <c r="U15" s="82"/>
      <c r="V15" s="82"/>
      <c r="W15" s="82"/>
      <c r="X15" s="82"/>
      <c r="Y15" s="82"/>
      <c r="Z15" s="82"/>
      <c r="AA15" s="82"/>
      <c r="AB15" s="82"/>
    </row>
    <row r="16" spans="1:28" ht="12.75">
      <c r="A16" s="82"/>
      <c r="B16" s="82"/>
      <c r="C16" s="84" t="s">
        <v>99</v>
      </c>
      <c r="D16" s="95">
        <f>D14/$I$9</f>
        <v>160478.25</v>
      </c>
      <c r="E16" s="95">
        <f>E14/$I$9</f>
        <v>155001</v>
      </c>
      <c r="F16" s="95">
        <f>F14/$I$9</f>
        <v>137456</v>
      </c>
      <c r="G16" s="95">
        <f>G14/$I$9</f>
        <v>107811</v>
      </c>
      <c r="H16" s="95">
        <f>H14/$I$9</f>
        <v>66066</v>
      </c>
      <c r="I16" s="82"/>
      <c r="J16" s="82"/>
      <c r="K16" s="82"/>
      <c r="L16">
        <f>L15+1</f>
        <v>1959</v>
      </c>
      <c r="M16">
        <f>'Cost to Populate'!$R$10*(L16-1950)+'[1]Sheet1'!A26</f>
        <v>43560</v>
      </c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2.75">
      <c r="A17" s="82"/>
      <c r="B17" s="82"/>
      <c r="C17" s="84" t="s">
        <v>100</v>
      </c>
      <c r="D17" s="95">
        <f>D16/$I$8</f>
        <v>3343.296875</v>
      </c>
      <c r="E17" s="95">
        <f>E16/$I$8</f>
        <v>3229.1875</v>
      </c>
      <c r="F17" s="95">
        <f>F16/$I$8</f>
        <v>2863.6666666666665</v>
      </c>
      <c r="G17" s="95">
        <f>G16/$I$8</f>
        <v>2246.0625</v>
      </c>
      <c r="H17" s="95">
        <f>H16/$I$8</f>
        <v>1376.375</v>
      </c>
      <c r="I17" s="82"/>
      <c r="J17" s="82"/>
      <c r="K17" s="82"/>
      <c r="L17">
        <f>L16+1</f>
        <v>1960</v>
      </c>
      <c r="M17">
        <f>'Cost to Populate'!$R$10*(L17-1950)+'[1]Sheet1'!A27</f>
        <v>48400</v>
      </c>
      <c r="N17">
        <f>M17</f>
        <v>48400</v>
      </c>
      <c r="T17" s="82"/>
      <c r="U17" s="82"/>
      <c r="V17" s="82"/>
      <c r="W17" s="82"/>
      <c r="X17" s="82"/>
      <c r="Y17" s="82"/>
      <c r="Z17" s="82"/>
      <c r="AA17" s="82"/>
      <c r="AB17" s="82"/>
    </row>
    <row r="18" spans="1:28" ht="12.75">
      <c r="A18" s="82"/>
      <c r="B18" s="82"/>
      <c r="C18" s="84" t="s">
        <v>101</v>
      </c>
      <c r="D18" s="95">
        <f>D17/$F$9</f>
        <v>66.8659375</v>
      </c>
      <c r="E18" s="95">
        <f>E17/$F$9</f>
        <v>64.58375</v>
      </c>
      <c r="F18" s="95">
        <f>F17/$F$9</f>
        <v>57.27333333333333</v>
      </c>
      <c r="G18" s="95">
        <f>G17/$F$9</f>
        <v>44.92125</v>
      </c>
      <c r="H18" s="95">
        <f>H17/$F$9</f>
        <v>27.5275</v>
      </c>
      <c r="I18" s="82"/>
      <c r="J18" s="82"/>
      <c r="K18" s="82"/>
      <c r="L18">
        <f>L17+1</f>
        <v>1961</v>
      </c>
      <c r="M18">
        <f>'Cost to Populate'!$R$10*(L18-1950)+'[1]Sheet1'!A28</f>
        <v>53240</v>
      </c>
      <c r="N18">
        <f>M18</f>
        <v>53240</v>
      </c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>
        <f>L18+1</f>
        <v>1962</v>
      </c>
      <c r="M19">
        <f>'Cost to Populate'!$R$10*(L19-1950)+'[1]Sheet1'!A29</f>
        <v>58080</v>
      </c>
      <c r="N19">
        <f>M19</f>
        <v>58080</v>
      </c>
      <c r="T19" s="82"/>
      <c r="U19" s="82"/>
      <c r="V19" s="82"/>
      <c r="W19" s="82"/>
      <c r="X19" s="82"/>
      <c r="Y19" s="82"/>
      <c r="Z19" s="82"/>
      <c r="AA19" s="82"/>
      <c r="AB19" s="82"/>
    </row>
    <row r="20" spans="1:28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>
        <f>L19+1</f>
        <v>1963</v>
      </c>
      <c r="M20">
        <f>'Cost to Populate'!$R$10*(L20-1950)+'[1]Sheet1'!A30</f>
        <v>62920</v>
      </c>
      <c r="N20">
        <f>M20</f>
        <v>62920</v>
      </c>
      <c r="T20" s="82"/>
      <c r="U20" s="82"/>
      <c r="V20" s="82"/>
      <c r="W20" s="82"/>
      <c r="X20" s="82"/>
      <c r="Y20" s="82"/>
      <c r="Z20" s="82"/>
      <c r="AA20" s="82"/>
      <c r="AB20" s="82"/>
    </row>
    <row r="21" spans="1:28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>
        <f>L20+1</f>
        <v>1964</v>
      </c>
      <c r="M21">
        <f>'Cost to Populate'!$R$10*(L21-1950)+'[1]Sheet1'!A31</f>
        <v>67760</v>
      </c>
      <c r="N21">
        <f>M21</f>
        <v>67760</v>
      </c>
      <c r="T21" s="82"/>
      <c r="U21" s="82"/>
      <c r="V21" s="82"/>
      <c r="W21" s="82"/>
      <c r="X21" s="82"/>
      <c r="Y21" s="82"/>
      <c r="Z21" s="82"/>
      <c r="AA21" s="82"/>
      <c r="AB21" s="82"/>
    </row>
    <row r="22" spans="1:28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>
        <f>L21+1</f>
        <v>1965</v>
      </c>
      <c r="M22">
        <f>'Cost to Populate'!$R$10*(L22-1950)+'[1]Sheet1'!A32</f>
        <v>72600</v>
      </c>
      <c r="N22">
        <f>M22</f>
        <v>72600</v>
      </c>
      <c r="T22" s="82"/>
      <c r="U22" s="82"/>
      <c r="V22" s="82"/>
      <c r="W22" s="82"/>
      <c r="X22" s="82"/>
      <c r="Y22" s="82"/>
      <c r="Z22" s="82"/>
      <c r="AA22" s="82"/>
      <c r="AB22" s="82"/>
    </row>
    <row r="23" spans="1:28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>
        <f>L22+1</f>
        <v>1966</v>
      </c>
      <c r="M23">
        <f>'Cost to Populate'!$R$10*(L23-1950)+'[1]Sheet1'!A33</f>
        <v>77440</v>
      </c>
      <c r="N23">
        <f>M23</f>
        <v>77440</v>
      </c>
      <c r="T23" s="82"/>
      <c r="U23" s="82"/>
      <c r="V23" s="82"/>
      <c r="W23" s="82"/>
      <c r="X23" s="82"/>
      <c r="Y23" s="82"/>
      <c r="Z23" s="82"/>
      <c r="AA23" s="82"/>
      <c r="AB23" s="82"/>
    </row>
    <row r="24" spans="1:28" ht="12.75">
      <c r="A24" s="82"/>
      <c r="B24" s="82"/>
      <c r="C24" s="82"/>
      <c r="E24" s="82"/>
      <c r="F24" s="82"/>
      <c r="G24" s="82"/>
      <c r="H24" s="82"/>
      <c r="I24" s="82"/>
      <c r="J24" s="82"/>
      <c r="K24" s="82"/>
      <c r="L24">
        <f>L23+1</f>
        <v>1967</v>
      </c>
      <c r="M24">
        <f>'Cost to Populate'!$R$10*(L24-1950)+'[1]Sheet1'!A34</f>
        <v>82280</v>
      </c>
      <c r="N24">
        <f>M24</f>
        <v>82280</v>
      </c>
      <c r="T24" s="82"/>
      <c r="U24" s="82"/>
      <c r="V24" s="82"/>
      <c r="W24" s="82"/>
      <c r="X24" s="82"/>
      <c r="Y24" s="82"/>
      <c r="Z24" s="82"/>
      <c r="AA24" s="82"/>
      <c r="AB24" s="82"/>
    </row>
    <row r="25" spans="1:28" ht="12.75">
      <c r="A25" s="82"/>
      <c r="B25" s="82"/>
      <c r="C25" s="82"/>
      <c r="E25" s="82"/>
      <c r="F25" s="82"/>
      <c r="G25" s="82"/>
      <c r="H25" s="82"/>
      <c r="I25" s="82"/>
      <c r="J25" s="82"/>
      <c r="K25" s="82"/>
      <c r="L25">
        <f>L24+1</f>
        <v>1968</v>
      </c>
      <c r="M25">
        <f>'Cost to Populate'!$R$10*(L25-1950)+'[1]Sheet1'!A35</f>
        <v>87120</v>
      </c>
      <c r="N25">
        <f>M25</f>
        <v>87120</v>
      </c>
      <c r="T25" s="82"/>
      <c r="U25" s="82"/>
      <c r="V25" s="82"/>
      <c r="W25" s="82"/>
      <c r="X25" s="82"/>
      <c r="Y25" s="82"/>
      <c r="Z25" s="82"/>
      <c r="AA25" s="82"/>
      <c r="AB25" s="82"/>
    </row>
    <row r="26" spans="1:28" ht="12.75">
      <c r="A26" s="82"/>
      <c r="B26" s="82"/>
      <c r="C26" s="82"/>
      <c r="E26" s="82"/>
      <c r="F26" s="82"/>
      <c r="G26" s="82"/>
      <c r="H26" s="82"/>
      <c r="I26" s="82"/>
      <c r="J26" s="82"/>
      <c r="K26" s="82"/>
      <c r="L26">
        <f>L25+1</f>
        <v>1969</v>
      </c>
      <c r="M26">
        <f>'Cost to Populate'!$R$10*(L26-1950)+'[1]Sheet1'!A36</f>
        <v>91960</v>
      </c>
      <c r="N26">
        <f>M26</f>
        <v>91960</v>
      </c>
      <c r="T26" s="82"/>
      <c r="U26" s="82"/>
      <c r="V26" s="82"/>
      <c r="W26" s="82"/>
      <c r="X26" s="82"/>
      <c r="Y26" s="82"/>
      <c r="Z26" s="82"/>
      <c r="AA26" s="82"/>
      <c r="AB26" s="82"/>
    </row>
    <row r="27" spans="1:28" ht="12.75">
      <c r="A27" s="82"/>
      <c r="B27" s="82"/>
      <c r="C27" s="82"/>
      <c r="E27" s="82"/>
      <c r="F27" s="82"/>
      <c r="G27" s="82"/>
      <c r="H27" s="82"/>
      <c r="I27" s="82"/>
      <c r="J27" s="82"/>
      <c r="K27" s="82"/>
      <c r="L27">
        <f>L26+1</f>
        <v>1970</v>
      </c>
      <c r="M27">
        <f>'Cost to Populate'!$R$10*(L27-1950)+'[1]Sheet1'!A37</f>
        <v>96800</v>
      </c>
      <c r="N27">
        <f>M27</f>
        <v>96800</v>
      </c>
      <c r="O27" s="7">
        <f>N27</f>
        <v>96800</v>
      </c>
      <c r="T27" s="82"/>
      <c r="U27" s="82"/>
      <c r="V27" s="82"/>
      <c r="W27" s="82"/>
      <c r="X27" s="82"/>
      <c r="Y27" s="82"/>
      <c r="Z27" s="82"/>
      <c r="AA27" s="82"/>
      <c r="AB27" s="82"/>
    </row>
    <row r="28" spans="1:28" ht="12.75">
      <c r="A28" s="82"/>
      <c r="B28" s="82"/>
      <c r="C28" s="82"/>
      <c r="E28" s="82"/>
      <c r="F28" s="82"/>
      <c r="G28" s="82"/>
      <c r="H28" s="82"/>
      <c r="I28" s="82"/>
      <c r="J28" s="82"/>
      <c r="K28" s="82"/>
      <c r="L28">
        <f>L27+1</f>
        <v>1971</v>
      </c>
      <c r="M28">
        <f>'Cost to Populate'!$R$10*(L28-1950)+'[1]Sheet1'!A38</f>
        <v>101640</v>
      </c>
      <c r="N28">
        <f>M28</f>
        <v>101640</v>
      </c>
      <c r="O28" s="7">
        <f>N28</f>
        <v>101640</v>
      </c>
      <c r="T28" s="82"/>
      <c r="U28" s="82"/>
      <c r="V28" s="82"/>
      <c r="W28" s="82"/>
      <c r="X28" s="82"/>
      <c r="Y28" s="82"/>
      <c r="Z28" s="82"/>
      <c r="AA28" s="82"/>
      <c r="AB28" s="82"/>
    </row>
    <row r="29" spans="1:28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>
        <f>L28+1</f>
        <v>1972</v>
      </c>
      <c r="M29">
        <f>'Cost to Populate'!$R$10*(L29-1950)+'[1]Sheet1'!A39</f>
        <v>106480</v>
      </c>
      <c r="N29">
        <f>M29</f>
        <v>106480</v>
      </c>
      <c r="O29" s="7">
        <f>N29</f>
        <v>106480</v>
      </c>
      <c r="T29" s="82"/>
      <c r="U29" s="82"/>
      <c r="V29" s="82"/>
      <c r="W29" s="82"/>
      <c r="X29" s="82"/>
      <c r="Y29" s="82"/>
      <c r="Z29" s="82"/>
      <c r="AA29" s="82"/>
      <c r="AB29" s="82"/>
    </row>
    <row r="30" spans="1:28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>
        <f>L29+1</f>
        <v>1973</v>
      </c>
      <c r="M30">
        <f>'Cost to Populate'!$R$10*(L30-1950)+'[1]Sheet1'!A40</f>
        <v>111320</v>
      </c>
      <c r="N30">
        <f>M30</f>
        <v>111320</v>
      </c>
      <c r="O30" s="7">
        <f>N30</f>
        <v>111320</v>
      </c>
      <c r="T30" s="82"/>
      <c r="U30" s="82"/>
      <c r="V30" s="82"/>
      <c r="W30" s="82"/>
      <c r="X30" s="82"/>
      <c r="Y30" s="82"/>
      <c r="Z30" s="82"/>
      <c r="AA30" s="82"/>
      <c r="AB30" s="82"/>
    </row>
    <row r="31" spans="1:28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>
        <f>L30+1</f>
        <v>1974</v>
      </c>
      <c r="M31">
        <f>'Cost to Populate'!$R$10*(L31-1950)+'[1]Sheet1'!A41</f>
        <v>116160</v>
      </c>
      <c r="N31">
        <f>M31</f>
        <v>116160</v>
      </c>
      <c r="O31" s="7">
        <f>N31</f>
        <v>116160</v>
      </c>
      <c r="T31" s="82"/>
      <c r="U31" s="82"/>
      <c r="V31" s="82"/>
      <c r="W31" s="82"/>
      <c r="X31" s="82"/>
      <c r="Y31" s="82"/>
      <c r="Z31" s="82"/>
      <c r="AA31" s="82"/>
      <c r="AB31" s="82"/>
    </row>
    <row r="32" spans="1:28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>
        <f>L31+1</f>
        <v>1975</v>
      </c>
      <c r="M32">
        <f>'Cost to Populate'!$R$10*(L32-1950)+'[1]Sheet1'!A42</f>
        <v>121000</v>
      </c>
      <c r="N32">
        <f>M32</f>
        <v>121000</v>
      </c>
      <c r="O32" s="7">
        <f>N32</f>
        <v>121000</v>
      </c>
      <c r="T32" s="82"/>
      <c r="U32" s="82"/>
      <c r="V32" s="82"/>
      <c r="W32" s="82"/>
      <c r="X32" s="82"/>
      <c r="Y32" s="82"/>
      <c r="Z32" s="82"/>
      <c r="AA32" s="82"/>
      <c r="AB32" s="82"/>
    </row>
    <row r="33" spans="1:28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>
        <f>L32+1</f>
        <v>1976</v>
      </c>
      <c r="M33">
        <f>'Cost to Populate'!$R$10*(L33-1950)+'[1]Sheet1'!A43</f>
        <v>125840</v>
      </c>
      <c r="N33">
        <f>M33</f>
        <v>125840</v>
      </c>
      <c r="O33" s="7">
        <f>N33</f>
        <v>125840</v>
      </c>
      <c r="T33" s="82"/>
      <c r="U33" s="82"/>
      <c r="V33" s="82"/>
      <c r="W33" s="82"/>
      <c r="X33" s="82"/>
      <c r="Y33" s="82"/>
      <c r="Z33" s="82"/>
      <c r="AA33" s="82"/>
      <c r="AB33" s="82"/>
    </row>
    <row r="34" spans="1:28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>
        <f>L33+1</f>
        <v>1977</v>
      </c>
      <c r="M34">
        <f>'Cost to Populate'!$R$10*(L34-1950)+'[1]Sheet1'!A44</f>
        <v>130680</v>
      </c>
      <c r="N34">
        <f>M34</f>
        <v>130680</v>
      </c>
      <c r="O34" s="7">
        <f>N34</f>
        <v>130680</v>
      </c>
      <c r="T34" s="82"/>
      <c r="U34" s="82"/>
      <c r="V34" s="82"/>
      <c r="W34" s="82"/>
      <c r="X34" s="82"/>
      <c r="Y34" s="82"/>
      <c r="Z34" s="82"/>
      <c r="AA34" s="82"/>
      <c r="AB34" s="82"/>
    </row>
    <row r="35" spans="1:28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>
        <f>L34+1</f>
        <v>1978</v>
      </c>
      <c r="M35">
        <f>'Cost to Populate'!$R$10*(L35-1950)+'[1]Sheet1'!A45</f>
        <v>135520</v>
      </c>
      <c r="N35">
        <f>M35</f>
        <v>135520</v>
      </c>
      <c r="O35" s="7">
        <f>N35</f>
        <v>135520</v>
      </c>
      <c r="T35" s="82"/>
      <c r="U35" s="82"/>
      <c r="V35" s="82"/>
      <c r="W35" s="82"/>
      <c r="X35" s="82"/>
      <c r="Y35" s="82"/>
      <c r="Z35" s="82"/>
      <c r="AA35" s="82"/>
      <c r="AB35" s="82"/>
    </row>
    <row r="36" spans="1:28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>
        <f>L35+1</f>
        <v>1979</v>
      </c>
      <c r="M36">
        <f>'Cost to Populate'!$R$10*(L36-1950)+'[1]Sheet1'!A46</f>
        <v>140360</v>
      </c>
      <c r="N36">
        <f>M36</f>
        <v>140360</v>
      </c>
      <c r="O36" s="7">
        <f>N36</f>
        <v>140360</v>
      </c>
      <c r="T36" s="82"/>
      <c r="U36" s="82"/>
      <c r="V36" s="82"/>
      <c r="W36" s="82"/>
      <c r="X36" s="82"/>
      <c r="Y36" s="82"/>
      <c r="Z36" s="82"/>
      <c r="AA36" s="82"/>
      <c r="AB36" s="82"/>
    </row>
    <row r="37" spans="1:28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>
        <f>L36+1</f>
        <v>1980</v>
      </c>
      <c r="M37">
        <f>'Cost to Populate'!$R$10*(L37-1950)+'[1]Sheet1'!A47</f>
        <v>145200</v>
      </c>
      <c r="N37">
        <f>M37</f>
        <v>145200</v>
      </c>
      <c r="O37" s="7">
        <f>N37</f>
        <v>145200</v>
      </c>
      <c r="P37">
        <f>O37</f>
        <v>145200</v>
      </c>
      <c r="T37" s="82"/>
      <c r="U37" s="82"/>
      <c r="V37" s="82"/>
      <c r="W37" s="82"/>
      <c r="X37" s="82"/>
      <c r="Y37" s="82"/>
      <c r="Z37" s="82"/>
      <c r="AA37" s="82"/>
      <c r="AB37" s="82"/>
    </row>
    <row r="38" spans="1:28" ht="12.75">
      <c r="A38" s="82"/>
      <c r="B38" s="82" t="s">
        <v>108</v>
      </c>
      <c r="C38" s="82"/>
      <c r="D38" s="82"/>
      <c r="E38" s="82"/>
      <c r="F38" s="82"/>
      <c r="G38" s="82"/>
      <c r="H38" s="82"/>
      <c r="I38" s="82"/>
      <c r="J38" s="82"/>
      <c r="K38" s="82"/>
      <c r="L38">
        <f>L37+1</f>
        <v>1981</v>
      </c>
      <c r="M38">
        <f>'Cost to Populate'!$R$10*(L38-1950)+'[1]Sheet1'!A48</f>
        <v>150040</v>
      </c>
      <c r="N38">
        <f>M38</f>
        <v>150040</v>
      </c>
      <c r="O38" s="7">
        <f>N38</f>
        <v>150040</v>
      </c>
      <c r="P38">
        <f>O38</f>
        <v>150040</v>
      </c>
      <c r="T38" s="82"/>
      <c r="U38" s="82"/>
      <c r="V38" s="82"/>
      <c r="W38" s="82"/>
      <c r="X38" s="82"/>
      <c r="Y38" s="82"/>
      <c r="Z38" s="82"/>
      <c r="AA38" s="82"/>
      <c r="AB38" s="82"/>
    </row>
    <row r="39" spans="1:28" ht="12.75">
      <c r="A39" s="82"/>
      <c r="B39" s="82" t="s">
        <v>109</v>
      </c>
      <c r="C39" s="82"/>
      <c r="D39" s="82"/>
      <c r="E39" s="82"/>
      <c r="F39" s="82"/>
      <c r="G39" s="82"/>
      <c r="H39" s="82"/>
      <c r="I39" s="82"/>
      <c r="J39" s="82"/>
      <c r="K39" s="82"/>
      <c r="L39">
        <f>L38+1</f>
        <v>1982</v>
      </c>
      <c r="M39">
        <f>'Cost to Populate'!$R$10*(L39-1950)+'[1]Sheet1'!A49</f>
        <v>154880</v>
      </c>
      <c r="N39">
        <f>M39</f>
        <v>154880</v>
      </c>
      <c r="O39" s="7">
        <f>N39</f>
        <v>154880</v>
      </c>
      <c r="P39">
        <f>O39</f>
        <v>154880</v>
      </c>
      <c r="T39" s="82"/>
      <c r="U39" s="82"/>
      <c r="V39" s="82"/>
      <c r="W39" s="82"/>
      <c r="X39" s="82"/>
      <c r="Y39" s="82"/>
      <c r="Z39" s="82"/>
      <c r="AA39" s="82"/>
      <c r="AB39" s="82"/>
    </row>
    <row r="40" spans="1:28" ht="12.75">
      <c r="A40" s="82"/>
      <c r="B40" s="82" t="s">
        <v>110</v>
      </c>
      <c r="C40" s="82"/>
      <c r="D40" s="82"/>
      <c r="E40" s="82"/>
      <c r="F40" s="82"/>
      <c r="G40" s="82"/>
      <c r="H40" s="82"/>
      <c r="I40" s="82"/>
      <c r="J40" s="82"/>
      <c r="K40" s="82"/>
      <c r="L40">
        <f>L39+1</f>
        <v>1983</v>
      </c>
      <c r="M40">
        <f>'Cost to Populate'!$R$10*(L40-1950)+'[1]Sheet1'!A50</f>
        <v>159720</v>
      </c>
      <c r="N40">
        <f>M40</f>
        <v>159720</v>
      </c>
      <c r="O40" s="7">
        <f>N40</f>
        <v>159720</v>
      </c>
      <c r="P40">
        <f>O40</f>
        <v>159720</v>
      </c>
      <c r="T40" s="82"/>
      <c r="U40" s="82"/>
      <c r="V40" s="82"/>
      <c r="W40" s="82"/>
      <c r="X40" s="82"/>
      <c r="Y40" s="82"/>
      <c r="Z40" s="82"/>
      <c r="AA40" s="82"/>
      <c r="AB40" s="82"/>
    </row>
    <row r="41" spans="1:28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>
        <f>L40+1</f>
        <v>1984</v>
      </c>
      <c r="M41">
        <f>'Cost to Populate'!$R$10*(L41-1950)+'[1]Sheet1'!A51</f>
        <v>164560</v>
      </c>
      <c r="N41">
        <f>M41</f>
        <v>164560</v>
      </c>
      <c r="O41" s="7">
        <f>N41</f>
        <v>164560</v>
      </c>
      <c r="P41">
        <f>O41</f>
        <v>164560</v>
      </c>
      <c r="T41" s="82"/>
      <c r="U41" s="82"/>
      <c r="V41" s="82"/>
      <c r="W41" s="82"/>
      <c r="X41" s="82"/>
      <c r="Y41" s="82"/>
      <c r="Z41" s="82"/>
      <c r="AA41" s="82"/>
      <c r="AB41" s="82"/>
    </row>
    <row r="42" spans="1:28" ht="12.75">
      <c r="A42" s="82"/>
      <c r="B42" s="82" t="s">
        <v>111</v>
      </c>
      <c r="C42" s="82"/>
      <c r="D42" s="82"/>
      <c r="E42" s="82"/>
      <c r="F42" s="82"/>
      <c r="G42" s="82"/>
      <c r="H42" s="82"/>
      <c r="I42" s="82"/>
      <c r="J42" s="82"/>
      <c r="K42" s="82"/>
      <c r="L42">
        <f>L41+1</f>
        <v>1985</v>
      </c>
      <c r="M42">
        <f>'Cost to Populate'!$R$10*(L42-1950)+'[1]Sheet1'!A52</f>
        <v>169400</v>
      </c>
      <c r="N42">
        <f>M42</f>
        <v>169400</v>
      </c>
      <c r="O42" s="7">
        <f>N42</f>
        <v>169400</v>
      </c>
      <c r="P42">
        <f>O42</f>
        <v>169400</v>
      </c>
      <c r="T42" s="82"/>
      <c r="U42" s="82"/>
      <c r="V42" s="82"/>
      <c r="W42" s="82"/>
      <c r="X42" s="82"/>
      <c r="Y42" s="82"/>
      <c r="Z42" s="82"/>
      <c r="AA42" s="82"/>
      <c r="AB42" s="82"/>
    </row>
    <row r="43" spans="1:28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>
        <f>L42+1</f>
        <v>1986</v>
      </c>
      <c r="M43">
        <f>'Cost to Populate'!$R$10*(L43-1950)+'[1]Sheet1'!A53</f>
        <v>174240</v>
      </c>
      <c r="N43">
        <f>M43</f>
        <v>174240</v>
      </c>
      <c r="O43" s="7">
        <f>N43</f>
        <v>174240</v>
      </c>
      <c r="P43">
        <f>O43</f>
        <v>174240</v>
      </c>
      <c r="T43" s="82"/>
      <c r="U43" s="82"/>
      <c r="V43" s="82"/>
      <c r="W43" s="82"/>
      <c r="X43" s="82"/>
      <c r="Y43" s="82"/>
      <c r="Z43" s="82"/>
      <c r="AA43" s="82"/>
      <c r="AB43" s="82"/>
    </row>
    <row r="44" spans="1:28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>
        <f>L43+1</f>
        <v>1987</v>
      </c>
      <c r="M44">
        <f>'Cost to Populate'!$R$10*(L44-1950)+'[1]Sheet1'!A54</f>
        <v>179080</v>
      </c>
      <c r="N44">
        <f>M44</f>
        <v>179080</v>
      </c>
      <c r="O44" s="7">
        <f>N44</f>
        <v>179080</v>
      </c>
      <c r="P44">
        <f>O44</f>
        <v>179080</v>
      </c>
      <c r="T44" s="82"/>
      <c r="U44" s="82"/>
      <c r="V44" s="82"/>
      <c r="W44" s="82"/>
      <c r="X44" s="82"/>
      <c r="Y44" s="82"/>
      <c r="Z44" s="82"/>
      <c r="AA44" s="82"/>
      <c r="AB44" s="82"/>
    </row>
    <row r="45" spans="1:28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>
        <f>L44+1</f>
        <v>1988</v>
      </c>
      <c r="M45">
        <f>'Cost to Populate'!$R$10*(L45-1950)+'[1]Sheet1'!A55</f>
        <v>183920</v>
      </c>
      <c r="N45">
        <f>M45</f>
        <v>183920</v>
      </c>
      <c r="O45" s="7">
        <f>N45</f>
        <v>183920</v>
      </c>
      <c r="P45">
        <f>O45</f>
        <v>183920</v>
      </c>
      <c r="T45" s="82"/>
      <c r="U45" s="82"/>
      <c r="V45" s="82"/>
      <c r="W45" s="82"/>
      <c r="X45" s="82"/>
      <c r="Y45" s="82"/>
      <c r="Z45" s="82"/>
      <c r="AA45" s="82"/>
      <c r="AB45" s="82"/>
    </row>
    <row r="46" spans="1:28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>
        <f>L45+1</f>
        <v>1989</v>
      </c>
      <c r="M46">
        <f>'Cost to Populate'!$R$10*(L46-1950)+'[1]Sheet1'!A56</f>
        <v>188760</v>
      </c>
      <c r="N46">
        <f>M46</f>
        <v>188760</v>
      </c>
      <c r="O46" s="7">
        <f>N46</f>
        <v>188760</v>
      </c>
      <c r="P46">
        <f>O46</f>
        <v>188760</v>
      </c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>
        <f>L46+1</f>
        <v>1990</v>
      </c>
      <c r="M47">
        <f>'Cost to Populate'!$R$10*(L47-1950)+'[1]Sheet1'!A57</f>
        <v>193600</v>
      </c>
      <c r="N47">
        <f>M47</f>
        <v>193600</v>
      </c>
      <c r="O47" s="7">
        <f>N47</f>
        <v>193600</v>
      </c>
      <c r="P47">
        <f>O47</f>
        <v>193600</v>
      </c>
      <c r="Q47">
        <f>P47</f>
        <v>193600</v>
      </c>
      <c r="T47" s="82"/>
      <c r="U47" s="82"/>
      <c r="V47" s="82"/>
      <c r="W47" s="82"/>
      <c r="X47" s="82"/>
      <c r="Y47" s="82"/>
      <c r="Z47" s="82"/>
      <c r="AA47" s="82"/>
      <c r="AB47" s="82"/>
    </row>
    <row r="48" spans="1:28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>
        <f>L47+1</f>
        <v>1991</v>
      </c>
      <c r="M48">
        <f>'Cost to Populate'!$R$10*(L48-1950)+'[1]Sheet1'!A58</f>
        <v>198440</v>
      </c>
      <c r="N48">
        <f>M48</f>
        <v>198440</v>
      </c>
      <c r="O48" s="7">
        <f>N48</f>
        <v>198440</v>
      </c>
      <c r="P48">
        <f>O48</f>
        <v>198440</v>
      </c>
      <c r="Q48">
        <f>P48</f>
        <v>198440</v>
      </c>
      <c r="T48" s="82"/>
      <c r="U48" s="82"/>
      <c r="V48" s="82"/>
      <c r="W48" s="82"/>
      <c r="X48" s="82"/>
      <c r="Y48" s="82"/>
      <c r="Z48" s="82"/>
      <c r="AA48" s="82"/>
      <c r="AB48" s="82"/>
    </row>
    <row r="49" spans="1:28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>
        <f>L48+1</f>
        <v>1992</v>
      </c>
      <c r="M49">
        <f>'Cost to Populate'!$R$10*(L49-1950)+'[1]Sheet1'!A59</f>
        <v>203280</v>
      </c>
      <c r="N49">
        <f>M49</f>
        <v>203280</v>
      </c>
      <c r="O49" s="7">
        <f>N49</f>
        <v>203280</v>
      </c>
      <c r="P49">
        <f>O49</f>
        <v>203280</v>
      </c>
      <c r="Q49">
        <f>P49</f>
        <v>203280</v>
      </c>
      <c r="T49" s="82"/>
      <c r="U49" s="82"/>
      <c r="V49" s="82"/>
      <c r="W49" s="82"/>
      <c r="X49" s="82"/>
      <c r="Y49" s="82"/>
      <c r="Z49" s="82"/>
      <c r="AA49" s="82"/>
      <c r="AB49" s="82"/>
    </row>
    <row r="50" spans="1:28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>
        <f>L49+1</f>
        <v>1993</v>
      </c>
      <c r="M50">
        <f>'Cost to Populate'!$R$10*(L50-1950)+'[1]Sheet1'!A60</f>
        <v>208120</v>
      </c>
      <c r="N50">
        <f>M50</f>
        <v>208120</v>
      </c>
      <c r="O50" s="7">
        <f>N50</f>
        <v>208120</v>
      </c>
      <c r="P50">
        <f>O50</f>
        <v>208120</v>
      </c>
      <c r="Q50">
        <f>P50</f>
        <v>208120</v>
      </c>
      <c r="T50" s="82"/>
      <c r="U50" s="82"/>
      <c r="V50" s="82"/>
      <c r="W50" s="82"/>
      <c r="X50" s="82"/>
      <c r="Y50" s="82"/>
      <c r="Z50" s="82"/>
      <c r="AA50" s="82"/>
      <c r="AB50" s="82"/>
    </row>
    <row r="51" spans="1:28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>
        <f>L50+1</f>
        <v>1994</v>
      </c>
      <c r="M51">
        <f>'Cost to Populate'!$R$10*(L51-1950)+'[1]Sheet1'!A61</f>
        <v>212960</v>
      </c>
      <c r="N51">
        <f>M51</f>
        <v>212960</v>
      </c>
      <c r="O51" s="7">
        <f>N51</f>
        <v>212960</v>
      </c>
      <c r="P51">
        <f>O51</f>
        <v>212960</v>
      </c>
      <c r="Q51">
        <f>P51</f>
        <v>212960</v>
      </c>
      <c r="T51" s="82"/>
      <c r="U51" s="82"/>
      <c r="V51" s="82"/>
      <c r="W51" s="82"/>
      <c r="X51" s="82"/>
      <c r="Y51" s="82"/>
      <c r="Z51" s="82"/>
      <c r="AA51" s="82"/>
      <c r="AB51" s="82"/>
    </row>
    <row r="52" spans="1:28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>
        <f>L51+1</f>
        <v>1995</v>
      </c>
      <c r="M52">
        <f>'Cost to Populate'!$R$10*(L52-1950)+'[1]Sheet1'!A62</f>
        <v>217800</v>
      </c>
      <c r="N52">
        <f>M52</f>
        <v>217800</v>
      </c>
      <c r="O52" s="7">
        <f>N52</f>
        <v>217800</v>
      </c>
      <c r="P52">
        <f>O52</f>
        <v>217800</v>
      </c>
      <c r="Q52">
        <f>P52</f>
        <v>217800</v>
      </c>
      <c r="T52" s="82"/>
      <c r="U52" s="82"/>
      <c r="V52" s="82"/>
      <c r="W52" s="82"/>
      <c r="X52" s="82"/>
      <c r="Y52" s="82"/>
      <c r="Z52" s="82"/>
      <c r="AA52" s="82"/>
      <c r="AB52" s="82"/>
    </row>
    <row r="53" spans="1:28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>
        <f>L52+1</f>
        <v>1996</v>
      </c>
      <c r="M53">
        <f>'Cost to Populate'!$R$10*(L53-1950)+'[1]Sheet1'!A63</f>
        <v>222640</v>
      </c>
      <c r="N53">
        <f>M53</f>
        <v>222640</v>
      </c>
      <c r="O53" s="7">
        <f>N53</f>
        <v>222640</v>
      </c>
      <c r="P53">
        <f>O53</f>
        <v>222640</v>
      </c>
      <c r="Q53">
        <f>P53</f>
        <v>222640</v>
      </c>
      <c r="T53" s="82"/>
      <c r="U53" s="82"/>
      <c r="V53" s="82"/>
      <c r="W53" s="82"/>
      <c r="X53" s="82"/>
      <c r="Y53" s="82"/>
      <c r="Z53" s="82"/>
      <c r="AA53" s="82"/>
      <c r="AB53" s="82"/>
    </row>
    <row r="54" spans="1:28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>
        <f>L53+1</f>
        <v>1997</v>
      </c>
      <c r="M54">
        <f>'Cost to Populate'!$R$10*(L54-1950)+'[1]Sheet1'!A64</f>
        <v>227480</v>
      </c>
      <c r="N54">
        <f>M54</f>
        <v>227480</v>
      </c>
      <c r="O54" s="7">
        <f>N54</f>
        <v>227480</v>
      </c>
      <c r="P54">
        <f>O54</f>
        <v>227480</v>
      </c>
      <c r="Q54">
        <f>P54</f>
        <v>227480</v>
      </c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>
        <f>L54+1</f>
        <v>1998</v>
      </c>
      <c r="M55">
        <f>'Cost to Populate'!$R$10*(L55-1950)+'[1]Sheet1'!A65</f>
        <v>232320</v>
      </c>
      <c r="N55">
        <f>M55</f>
        <v>232320</v>
      </c>
      <c r="O55" s="7">
        <f>N55</f>
        <v>232320</v>
      </c>
      <c r="P55">
        <f>O55</f>
        <v>232320</v>
      </c>
      <c r="Q55">
        <f>P55</f>
        <v>232320</v>
      </c>
      <c r="T55" s="82"/>
      <c r="U55" s="82"/>
      <c r="V55" s="82"/>
      <c r="W55" s="82"/>
      <c r="X55" s="82"/>
      <c r="Y55" s="82"/>
      <c r="Z55" s="82"/>
      <c r="AA55" s="82"/>
      <c r="AB55" s="82"/>
    </row>
    <row r="56" spans="1:28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>
        <f>L55+1</f>
        <v>1999</v>
      </c>
      <c r="M56">
        <f>'Cost to Populate'!$R$10*(L56-1950)+'[1]Sheet1'!A66</f>
        <v>237160</v>
      </c>
      <c r="N56">
        <f>M56</f>
        <v>237160</v>
      </c>
      <c r="O56" s="7">
        <f>N56</f>
        <v>237160</v>
      </c>
      <c r="P56">
        <f>O56</f>
        <v>237160</v>
      </c>
      <c r="Q56">
        <f>P56</f>
        <v>237160</v>
      </c>
      <c r="T56" s="82"/>
      <c r="U56" s="82"/>
      <c r="V56" s="82"/>
      <c r="W56" s="82"/>
      <c r="X56" s="82"/>
      <c r="Y56" s="82"/>
      <c r="Z56" s="82"/>
      <c r="AA56" s="82"/>
      <c r="AB56" s="82"/>
    </row>
    <row r="57" spans="1:28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>
        <f>L56+1</f>
        <v>2000</v>
      </c>
      <c r="M57">
        <f>'Cost to Populate'!$R$10*(L57-1950)+'[1]Sheet1'!A67</f>
        <v>242000</v>
      </c>
      <c r="N57">
        <f>M57</f>
        <v>242000</v>
      </c>
      <c r="O57" s="7">
        <f>N57</f>
        <v>242000</v>
      </c>
      <c r="P57">
        <f>O57</f>
        <v>242000</v>
      </c>
      <c r="Q57">
        <f>P57</f>
        <v>242000</v>
      </c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7">
        <f>L57+1</f>
        <v>2001</v>
      </c>
      <c r="M58" s="4">
        <f>'Cost to Populate'!$R$10*(L58-1950)+'[1]Sheet1'!A68</f>
        <v>246840</v>
      </c>
      <c r="N58" s="4">
        <f>M58</f>
        <v>246840</v>
      </c>
      <c r="O58" s="4">
        <f>N58</f>
        <v>246840</v>
      </c>
      <c r="P58" s="4">
        <f>O58</f>
        <v>246840</v>
      </c>
      <c r="Q58" s="4">
        <f>P58</f>
        <v>246840</v>
      </c>
      <c r="T58" s="82"/>
      <c r="U58" s="82"/>
      <c r="V58" s="82"/>
      <c r="W58" s="82"/>
      <c r="X58" s="82"/>
      <c r="Y58" s="82"/>
      <c r="Z58" s="82"/>
      <c r="AA58" s="82"/>
      <c r="AB58" s="82"/>
    </row>
    <row r="59" spans="1:28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</row>
    <row r="66" spans="1:28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</row>
    <row r="67" spans="1:28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</row>
    <row r="82" spans="1:28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</row>
    <row r="83" spans="1:28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</row>
    <row r="84" spans="1:28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</row>
    <row r="85" spans="1:28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</row>
    <row r="86" spans="1:28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</row>
    <row r="87" spans="1:28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</row>
    <row r="88" spans="1:28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</row>
    <row r="89" spans="1:28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</row>
    <row r="90" spans="1:28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</row>
    <row r="91" spans="1:28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</row>
    <row r="92" spans="1:28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</row>
    <row r="93" spans="1:28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</row>
    <row r="94" spans="1:28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</row>
    <row r="95" spans="1:28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</row>
    <row r="96" spans="1:28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</row>
    <row r="97" spans="1:28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</row>
    <row r="98" spans="1:28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</row>
    <row r="99" spans="1:28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</row>
    <row r="100" spans="1:28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</row>
    <row r="101" spans="1:28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</row>
    <row r="102" spans="1:28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</row>
    <row r="103" spans="1:28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</row>
    <row r="104" spans="1:28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</row>
    <row r="105" spans="1:28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</row>
    <row r="106" spans="1:28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</row>
    <row r="107" spans="1:28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</row>
    <row r="108" spans="1:28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</row>
    <row r="109" spans="1:28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</row>
    <row r="110" spans="1:28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</row>
    <row r="111" spans="1:28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</row>
    <row r="112" spans="1:28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</row>
    <row r="113" spans="1:28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</row>
    <row r="114" spans="1:28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</row>
    <row r="115" spans="1:28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</row>
    <row r="116" spans="1:28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</row>
    <row r="117" spans="1:28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Warren Design 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Van Warren</dc:creator>
  <cp:keywords/>
  <dc:description/>
  <cp:lastModifiedBy>L. Van Warren</cp:lastModifiedBy>
  <dcterms:created xsi:type="dcterms:W3CDTF">2001-01-28T20:09:04Z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