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80" windowHeight="8325" activeTab="0"/>
  </bookViews>
  <sheets>
    <sheet name="Sheet1" sheetId="1" r:id="rId1"/>
    <sheet name="Sheet2" sheetId="2" r:id="rId2"/>
    <sheet name="Sheet3" sheetId="3" r:id="rId3"/>
  </sheets>
  <definedNames>
    <definedName name="Avagadros_number">'Sheet1'!$N$5</definedName>
    <definedName name="Body_Mass">'Sheet1'!$N$4</definedName>
    <definedName name="Dry_Fraction">'Sheet1'!#REF!</definedName>
    <definedName name="H_MW">'Sheet1'!$D$11</definedName>
    <definedName name="HTML_CodePage" hidden="1">1252</definedName>
    <definedName name="HTML_Control" hidden="1">{"'Sheet1'!$B$1:$F$33","'Sheet1'!$H$3:$R$16"}</definedName>
    <definedName name="HTML_Description" hidden="1">""</definedName>
    <definedName name="HTML_Email" hidden="1">"lvwarren@wdv.com"</definedName>
    <definedName name="HTML_Header" hidden="1">"Sheet1"</definedName>
    <definedName name="HTML_LastUpdate" hidden="1">"7/26/00"</definedName>
    <definedName name="HTML_LineAfter" hidden="1">TRUE</definedName>
    <definedName name="HTML_LineBefore" hidden="1">TRUE</definedName>
    <definedName name="HTML_Name" hidden="1">"L. Van Warren"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Documents\public_html\CellWorld\PeriodicTable\addenda2.html"</definedName>
    <definedName name="HTML_PathTemplate" hidden="1">"C:\My Documents\public_html\CellWorld\PeriodicTable\index.htm"</definedName>
    <definedName name="HTML_Title" hidden="1">"ElementsOfLife"</definedName>
    <definedName name="O_MW">'Sheet1'!$D$9</definedName>
    <definedName name="Trace_Element_Adjustment">'Sheet1'!$N$2</definedName>
  </definedNames>
  <calcPr fullCalcOnLoad="1"/>
</workbook>
</file>

<file path=xl/sharedStrings.xml><?xml version="1.0" encoding="utf-8"?>
<sst xmlns="http://schemas.openxmlformats.org/spreadsheetml/2006/main" count="71" uniqueCount="58">
  <si>
    <t>C</t>
  </si>
  <si>
    <t>N</t>
  </si>
  <si>
    <t>O</t>
  </si>
  <si>
    <t>H</t>
  </si>
  <si>
    <t>Ca</t>
  </si>
  <si>
    <t>P</t>
  </si>
  <si>
    <t>K</t>
  </si>
  <si>
    <t>S</t>
  </si>
  <si>
    <t>Cl</t>
  </si>
  <si>
    <t>Na</t>
  </si>
  <si>
    <t>Mg</t>
  </si>
  <si>
    <t>B</t>
  </si>
  <si>
    <t>F</t>
  </si>
  <si>
    <t>Si</t>
  </si>
  <si>
    <t>V</t>
  </si>
  <si>
    <t>Cr</t>
  </si>
  <si>
    <t>Mn</t>
  </si>
  <si>
    <t>Fe</t>
  </si>
  <si>
    <t>Co</t>
  </si>
  <si>
    <t>Zn</t>
  </si>
  <si>
    <t>Se</t>
  </si>
  <si>
    <t>Mo</t>
  </si>
  <si>
    <t>Sn</t>
  </si>
  <si>
    <t>I</t>
  </si>
  <si>
    <t>Elements</t>
  </si>
  <si>
    <t>(%)</t>
  </si>
  <si>
    <t>Biological</t>
  </si>
  <si>
    <t>Weight</t>
  </si>
  <si>
    <t>Molecular</t>
  </si>
  <si>
    <t>Daltons</t>
  </si>
  <si>
    <t>Tokai</t>
  </si>
  <si>
    <t>Ottawa</t>
  </si>
  <si>
    <r>
      <t>b</t>
    </r>
    <r>
      <rPr>
        <vertAlign val="superscript"/>
        <sz val="12"/>
        <rFont val="Arial"/>
        <family val="2"/>
      </rPr>
      <t>-</t>
    </r>
  </si>
  <si>
    <t>isotope</t>
  </si>
  <si>
    <t>abundance</t>
  </si>
  <si>
    <t>half-life</t>
  </si>
  <si>
    <t>decay</t>
  </si>
  <si>
    <t>Z</t>
  </si>
  <si>
    <t>reference</t>
  </si>
  <si>
    <t>Atomic</t>
  </si>
  <si>
    <t>Number</t>
  </si>
  <si>
    <t>Number of Body Cells</t>
  </si>
  <si>
    <t>Body Mass</t>
  </si>
  <si>
    <t>grams</t>
  </si>
  <si>
    <t>( )</t>
  </si>
  <si>
    <t>(g)</t>
  </si>
  <si>
    <t>decays</t>
  </si>
  <si>
    <t>L. Van Warren</t>
  </si>
  <si>
    <t>Warren Design Vision</t>
  </si>
  <si>
    <t xml:space="preserve">Radioactive Decay of Elements Present In Biological Systems </t>
  </si>
  <si>
    <t>Australia</t>
  </si>
  <si>
    <t>WebElements</t>
  </si>
  <si>
    <t>Avagadros number</t>
  </si>
  <si>
    <t>atoms</t>
  </si>
  <si>
    <t>person</t>
  </si>
  <si>
    <t>person-min</t>
  </si>
  <si>
    <t>person-year</t>
  </si>
  <si>
    <t>15 ticks/gm C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</si>
</sst>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E+00;\ĝ"/>
    <numFmt numFmtId="168" formatCode="0.0000E+00;\ᔜ"/>
    <numFmt numFmtId="169" formatCode="0.000E+00;\ᔜ"/>
    <numFmt numFmtId="170" formatCode="0.00E+00;\ᔜ"/>
    <numFmt numFmtId="171" formatCode="0.0E+00;\ᔜ"/>
    <numFmt numFmtId="172" formatCode="0E+00;\ᔜ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"/>
    <numFmt numFmtId="179" formatCode="0.000000"/>
    <numFmt numFmtId="180" formatCode="_(* #,##0.0_);_(* \(#,##0.0\);_(* &quot;-&quot;??_);_(@_)"/>
    <numFmt numFmtId="181" formatCode="_(* #,##0_);_(* \(#,##0\);_(* &quot;-&quot;??_);_(@_)"/>
    <numFmt numFmtId="182" formatCode="0.0E+00"/>
    <numFmt numFmtId="183" formatCode="0.000E+00"/>
    <numFmt numFmtId="184" formatCode="0.0000E+00"/>
    <numFmt numFmtId="185" formatCode="0.0000E+00;\ĝ"/>
    <numFmt numFmtId="186" formatCode="0.0000E+00;\ᡘ"/>
    <numFmt numFmtId="187" formatCode="0.000E+00;\ᡘ"/>
    <numFmt numFmtId="188" formatCode="0.00E+00;\ᡘ"/>
    <numFmt numFmtId="189" formatCode="0.000E+00;\ĝ"/>
    <numFmt numFmtId="190" formatCode="0.00E+00;\ĝ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4"/>
    </font>
    <font>
      <b/>
      <sz val="10"/>
      <name val="Symbol"/>
      <family val="1"/>
    </font>
    <font>
      <sz val="12"/>
      <name val="Symbol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vertAlign val="superscript"/>
      <sz val="10"/>
      <name val="Comic Sans MS"/>
      <family val="4"/>
    </font>
    <font>
      <b/>
      <i/>
      <sz val="10"/>
      <name val="Arial"/>
      <family val="2"/>
    </font>
    <font>
      <sz val="8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20" applyAlignment="1">
      <alignment horizontal="center"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166" fontId="8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166" fontId="8" fillId="0" borderId="1" xfId="0" applyNumberFormat="1" applyFont="1" applyBorder="1" applyAlignment="1">
      <alignment horizontal="right"/>
    </xf>
    <xf numFmtId="174" fontId="0" fillId="0" borderId="0" xfId="21" applyNumberFormat="1" applyAlignment="1">
      <alignment/>
    </xf>
    <xf numFmtId="175" fontId="0" fillId="0" borderId="0" xfId="21" applyNumberFormat="1" applyAlignment="1">
      <alignment/>
    </xf>
    <xf numFmtId="176" fontId="0" fillId="0" borderId="0" xfId="21" applyNumberFormat="1" applyAlignment="1">
      <alignment/>
    </xf>
    <xf numFmtId="177" fontId="0" fillId="0" borderId="0" xfId="21" applyNumberFormat="1" applyAlignment="1">
      <alignment/>
    </xf>
    <xf numFmtId="174" fontId="0" fillId="0" borderId="0" xfId="21" applyNumberFormat="1" applyAlignment="1">
      <alignment horizontal="right"/>
    </xf>
    <xf numFmtId="177" fontId="0" fillId="0" borderId="1" xfId="21" applyNumberFormat="1" applyBorder="1" applyAlignment="1">
      <alignment/>
    </xf>
    <xf numFmtId="166" fontId="8" fillId="0" borderId="0" xfId="0" applyNumberFormat="1" applyFont="1" applyBorder="1" applyAlignment="1">
      <alignment horizontal="right"/>
    </xf>
    <xf numFmtId="181" fontId="0" fillId="0" borderId="0" xfId="15" applyNumberFormat="1" applyAlignment="1">
      <alignment horizontal="right"/>
    </xf>
    <xf numFmtId="0" fontId="1" fillId="0" borderId="0" xfId="20" applyFont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77" fontId="0" fillId="0" borderId="0" xfId="21" applyNumberForma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right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81" fontId="2" fillId="0" borderId="0" xfId="15" applyNumberFormat="1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 horizontal="center"/>
    </xf>
    <xf numFmtId="181" fontId="0" fillId="0" borderId="1" xfId="15" applyNumberFormat="1" applyBorder="1" applyAlignment="1">
      <alignment/>
    </xf>
    <xf numFmtId="181" fontId="2" fillId="0" borderId="0" xfId="0" applyNumberFormat="1" applyFont="1" applyAlignment="1">
      <alignment/>
    </xf>
    <xf numFmtId="164" fontId="9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belements.com/webelements/elements/text/Cl/biol.html" TargetMode="External" /><Relationship Id="rId2" Type="http://schemas.openxmlformats.org/officeDocument/2006/relationships/hyperlink" Target="http://wwwndc.tokai.jaeri.go.jp/NuC/ElmCa.html" TargetMode="External" /><Relationship Id="rId3" Type="http://schemas.openxmlformats.org/officeDocument/2006/relationships/hyperlink" Target="http://wwwndc.tokai.jaeri.go.jp/NuC/index.html" TargetMode="External" /><Relationship Id="rId4" Type="http://schemas.openxmlformats.org/officeDocument/2006/relationships/hyperlink" Target="http://www.science.uottawa.ca/~eih/ch1/ch1.htm#tei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7"/>
  <sheetViews>
    <sheetView tabSelected="1" workbookViewId="0" topLeftCell="F1">
      <selection activeCell="J11" sqref="J11"/>
    </sheetView>
  </sheetViews>
  <sheetFormatPr defaultColWidth="9.140625" defaultRowHeight="12.75"/>
  <cols>
    <col min="1" max="1" width="3.140625" style="0" customWidth="1"/>
    <col min="2" max="2" width="13.00390625" style="0" customWidth="1"/>
    <col min="3" max="3" width="8.8515625" style="0" customWidth="1"/>
    <col min="4" max="4" width="9.57421875" style="0" customWidth="1"/>
    <col min="5" max="5" width="11.7109375" style="0" customWidth="1"/>
    <col min="6" max="6" width="9.57421875" style="13" customWidth="1"/>
    <col min="7" max="7" width="3.7109375" style="0" customWidth="1"/>
    <col min="8" max="8" width="3.7109375" style="13" customWidth="1"/>
    <col min="9" max="9" width="4.00390625" style="0" customWidth="1"/>
    <col min="10" max="10" width="10.421875" style="0" bestFit="1" customWidth="1"/>
    <col min="11" max="11" width="9.421875" style="6" customWidth="1"/>
    <col min="12" max="12" width="6.8515625" style="6" customWidth="1"/>
    <col min="15" max="15" width="14.28125" style="0" customWidth="1"/>
    <col min="16" max="16" width="11.7109375" style="6" customWidth="1"/>
    <col min="17" max="17" width="15.00390625" style="0" customWidth="1"/>
    <col min="18" max="18" width="12.421875" style="0" bestFit="1" customWidth="1"/>
    <col min="19" max="19" width="13.57421875" style="0" customWidth="1"/>
  </cols>
  <sheetData>
    <row r="1" ht="12.75">
      <c r="B1" t="s">
        <v>49</v>
      </c>
    </row>
    <row r="2" spans="2:12" ht="12.75">
      <c r="B2" t="s">
        <v>47</v>
      </c>
      <c r="K2"/>
      <c r="L2"/>
    </row>
    <row r="3" spans="2:15" ht="12.75">
      <c r="B3" t="s">
        <v>48</v>
      </c>
      <c r="L3" s="13" t="s">
        <v>41</v>
      </c>
      <c r="M3" s="6" t="s">
        <v>11</v>
      </c>
      <c r="N3">
        <f>100000000000000</f>
        <v>100000000000000</v>
      </c>
      <c r="O3" t="s">
        <v>44</v>
      </c>
    </row>
    <row r="4" spans="2:15" ht="12.75">
      <c r="B4" s="21">
        <v>36733</v>
      </c>
      <c r="M4" s="13" t="s">
        <v>42</v>
      </c>
      <c r="N4" s="12">
        <v>70000</v>
      </c>
      <c r="O4" t="s">
        <v>45</v>
      </c>
    </row>
    <row r="5" spans="2:15" ht="12.75">
      <c r="B5" s="6"/>
      <c r="M5" s="13" t="s">
        <v>52</v>
      </c>
      <c r="N5" s="8">
        <v>6.023E+23</v>
      </c>
      <c r="O5" t="s">
        <v>44</v>
      </c>
    </row>
    <row r="6" spans="2:8" ht="15">
      <c r="B6" s="7" t="s">
        <v>51</v>
      </c>
      <c r="C6" s="2" t="s">
        <v>39</v>
      </c>
      <c r="D6" s="2" t="s">
        <v>28</v>
      </c>
      <c r="H6" s="19"/>
    </row>
    <row r="7" spans="2:18" ht="15">
      <c r="B7" s="2" t="s">
        <v>26</v>
      </c>
      <c r="C7" s="2" t="s">
        <v>40</v>
      </c>
      <c r="D7" s="2" t="s">
        <v>27</v>
      </c>
      <c r="E7" s="2" t="s">
        <v>27</v>
      </c>
      <c r="F7" s="2" t="s">
        <v>27</v>
      </c>
      <c r="H7" s="19"/>
      <c r="N7" s="43" t="s">
        <v>43</v>
      </c>
      <c r="O7" s="43" t="s">
        <v>53</v>
      </c>
      <c r="P7" s="43" t="s">
        <v>46</v>
      </c>
      <c r="Q7" s="44" t="s">
        <v>46</v>
      </c>
      <c r="R7" s="44" t="s">
        <v>46</v>
      </c>
    </row>
    <row r="8" spans="2:18" ht="15">
      <c r="B8" s="4" t="s">
        <v>24</v>
      </c>
      <c r="C8" s="4" t="s">
        <v>37</v>
      </c>
      <c r="D8" s="4" t="s">
        <v>29</v>
      </c>
      <c r="E8" s="4" t="s">
        <v>25</v>
      </c>
      <c r="F8" s="4" t="s">
        <v>45</v>
      </c>
      <c r="H8" s="19"/>
      <c r="I8" s="13" t="s">
        <v>33</v>
      </c>
      <c r="J8" s="6" t="s">
        <v>34</v>
      </c>
      <c r="K8" s="6" t="s">
        <v>35</v>
      </c>
      <c r="L8" s="6" t="s">
        <v>36</v>
      </c>
      <c r="M8" t="s">
        <v>38</v>
      </c>
      <c r="N8" s="6" t="s">
        <v>54</v>
      </c>
      <c r="O8" s="6" t="s">
        <v>54</v>
      </c>
      <c r="P8" s="6" t="s">
        <v>56</v>
      </c>
      <c r="Q8" s="11" t="s">
        <v>55</v>
      </c>
      <c r="R8" s="11" t="s">
        <v>55</v>
      </c>
    </row>
    <row r="9" spans="2:18" ht="15">
      <c r="B9" s="2" t="s">
        <v>2</v>
      </c>
      <c r="C9" s="2">
        <v>8</v>
      </c>
      <c r="D9" s="15">
        <v>16</v>
      </c>
      <c r="E9" s="23">
        <f>F9/Body_Mass</f>
        <v>0.61</v>
      </c>
      <c r="F9" s="36">
        <v>42700</v>
      </c>
      <c r="H9" s="16"/>
      <c r="I9" s="3"/>
      <c r="J9" s="3"/>
      <c r="K9" s="3"/>
      <c r="L9" s="3"/>
      <c r="M9" s="3"/>
      <c r="N9" s="3"/>
      <c r="R9" s="3"/>
    </row>
    <row r="10" spans="2:17" ht="19.5">
      <c r="B10" s="2" t="s">
        <v>0</v>
      </c>
      <c r="C10" s="2">
        <v>6</v>
      </c>
      <c r="D10" s="15">
        <v>12.01</v>
      </c>
      <c r="E10" s="23">
        <f>F10/Body_Mass</f>
        <v>0.23</v>
      </c>
      <c r="F10" s="36">
        <v>16100</v>
      </c>
      <c r="H10" s="42">
        <v>14</v>
      </c>
      <c r="I10" s="39" t="str">
        <f>B10</f>
        <v>C</v>
      </c>
      <c r="J10" s="53" t="s">
        <v>57</v>
      </c>
      <c r="K10">
        <v>5730</v>
      </c>
      <c r="L10" s="10" t="s">
        <v>32</v>
      </c>
      <c r="M10" s="31" t="s">
        <v>50</v>
      </c>
      <c r="N10" s="3"/>
      <c r="Q10" s="45">
        <f>15*F10</f>
        <v>241500</v>
      </c>
    </row>
    <row r="11" spans="2:19" ht="19.5">
      <c r="B11" s="2" t="s">
        <v>3</v>
      </c>
      <c r="C11" s="2">
        <v>1</v>
      </c>
      <c r="D11" s="15">
        <f>1.008</f>
        <v>1.008</v>
      </c>
      <c r="E11" s="23">
        <f>F11/Body_Mass</f>
        <v>0.1</v>
      </c>
      <c r="F11" s="36">
        <v>7000</v>
      </c>
      <c r="H11" s="42">
        <v>3</v>
      </c>
      <c r="I11" s="39" t="str">
        <f>B11</f>
        <v>H</v>
      </c>
      <c r="J11" s="9">
        <v>1E-17</v>
      </c>
      <c r="K11">
        <v>12.43</v>
      </c>
      <c r="L11" s="10" t="s">
        <v>32</v>
      </c>
      <c r="M11" s="7" t="s">
        <v>31</v>
      </c>
      <c r="N11" s="14">
        <f>F11*J11</f>
        <v>7E-14</v>
      </c>
      <c r="O11" s="12">
        <f>N11/H11*Avagadros_number</f>
        <v>14053666666.666668</v>
      </c>
      <c r="P11" s="47">
        <f>O11/K11/2</f>
        <v>565312416.197372</v>
      </c>
      <c r="Q11" s="12">
        <f>((P11/365.25)/24)/60</f>
        <v>1074.8201692093921</v>
      </c>
      <c r="S11" s="3"/>
    </row>
    <row r="12" spans="2:19" ht="16.5">
      <c r="B12" s="2" t="s">
        <v>1</v>
      </c>
      <c r="C12" s="2">
        <v>7</v>
      </c>
      <c r="D12" s="15">
        <v>14.01</v>
      </c>
      <c r="E12" s="23">
        <f aca="true" t="shared" si="0" ref="E12:E19">F12/Body_Mass</f>
        <v>0.026</v>
      </c>
      <c r="F12" s="36">
        <v>1820</v>
      </c>
      <c r="G12" s="1"/>
      <c r="H12" s="42"/>
      <c r="I12" s="40"/>
      <c r="J12" s="3"/>
      <c r="K12" s="3"/>
      <c r="L12" s="3"/>
      <c r="M12" s="3"/>
      <c r="N12" s="38"/>
      <c r="O12" s="38"/>
      <c r="P12" s="38"/>
      <c r="Q12" s="38"/>
      <c r="S12" s="3"/>
    </row>
    <row r="13" spans="2:19" ht="16.5">
      <c r="B13" s="2" t="s">
        <v>4</v>
      </c>
      <c r="C13" s="2">
        <v>20</v>
      </c>
      <c r="D13" s="15">
        <v>40.08</v>
      </c>
      <c r="E13" s="23">
        <f t="shared" si="0"/>
        <v>0.014</v>
      </c>
      <c r="F13" s="36">
        <v>980</v>
      </c>
      <c r="G13" s="1"/>
      <c r="H13" s="42">
        <v>48</v>
      </c>
      <c r="I13" s="39" t="str">
        <f>B13</f>
        <v>Ca</v>
      </c>
      <c r="J13" s="6">
        <f>0.187/100</f>
        <v>0.00187</v>
      </c>
      <c r="K13" s="9">
        <v>6E+18</v>
      </c>
      <c r="M13" s="7" t="s">
        <v>30</v>
      </c>
      <c r="N13" s="14">
        <f>F13*J13</f>
        <v>1.8326</v>
      </c>
      <c r="O13" s="48">
        <f>N13/H13*Avagadros_number</f>
        <v>2.299531208333333E+22</v>
      </c>
      <c r="P13" s="47">
        <f>O13/K13/2</f>
        <v>1916.2760069444444</v>
      </c>
      <c r="Q13" s="46">
        <f>P13/365.25/24/60</f>
        <v>0.0036433873430383383</v>
      </c>
      <c r="S13" s="3"/>
    </row>
    <row r="14" spans="2:19" ht="16.5">
      <c r="B14" s="2" t="s">
        <v>5</v>
      </c>
      <c r="C14" s="2">
        <v>15</v>
      </c>
      <c r="D14" s="15">
        <v>30.97</v>
      </c>
      <c r="E14" s="23">
        <f t="shared" si="0"/>
        <v>0.011</v>
      </c>
      <c r="F14" s="36">
        <v>770</v>
      </c>
      <c r="G14" s="1"/>
      <c r="H14" s="42"/>
      <c r="I14" s="41"/>
      <c r="J14" s="3"/>
      <c r="K14" s="3"/>
      <c r="L14" s="3"/>
      <c r="M14" s="3"/>
      <c r="N14" s="38"/>
      <c r="O14" s="38"/>
      <c r="P14" s="38"/>
      <c r="Q14" s="38"/>
      <c r="S14" s="3"/>
    </row>
    <row r="15" spans="2:19" ht="16.5">
      <c r="B15" s="2" t="s">
        <v>6</v>
      </c>
      <c r="C15" s="2">
        <v>19</v>
      </c>
      <c r="D15" s="15">
        <v>39.1</v>
      </c>
      <c r="E15" s="23">
        <f t="shared" si="0"/>
        <v>0.002</v>
      </c>
      <c r="F15" s="36">
        <v>140</v>
      </c>
      <c r="G15" s="1"/>
      <c r="H15" s="42">
        <v>40</v>
      </c>
      <c r="I15" s="39" t="str">
        <f>B15</f>
        <v>K</v>
      </c>
      <c r="J15" s="6">
        <f>0.0117/100</f>
        <v>0.000117</v>
      </c>
      <c r="K15" s="9">
        <v>1277000000</v>
      </c>
      <c r="M15" s="7" t="s">
        <v>30</v>
      </c>
      <c r="N15" s="14">
        <f>F15*J15</f>
        <v>0.01638</v>
      </c>
      <c r="O15" s="49">
        <f>(N15/39.963998672)*Avagadros_number</f>
        <v>2.4686403582813127E+20</v>
      </c>
      <c r="P15" s="50">
        <f>O15/K15/2</f>
        <v>96657805727.53769</v>
      </c>
      <c r="Q15" s="51">
        <f>P15/365.25/24/60</f>
        <v>183774.06214833388</v>
      </c>
      <c r="S15" s="3"/>
    </row>
    <row r="16" spans="2:19" ht="16.5">
      <c r="B16" s="2" t="s">
        <v>7</v>
      </c>
      <c r="C16" s="2">
        <v>16</v>
      </c>
      <c r="D16" s="15">
        <v>32.06</v>
      </c>
      <c r="E16" s="23">
        <f t="shared" si="0"/>
        <v>0.002</v>
      </c>
      <c r="F16" s="36">
        <v>140</v>
      </c>
      <c r="G16" s="1"/>
      <c r="H16" s="42"/>
      <c r="I16" s="40"/>
      <c r="J16" s="3"/>
      <c r="K16" s="3"/>
      <c r="L16" s="3"/>
      <c r="M16" s="3"/>
      <c r="N16" s="38"/>
      <c r="O16" s="38"/>
      <c r="P16" s="5" t="s">
        <v>7</v>
      </c>
      <c r="Q16" s="52">
        <f>SUM(Q10:Q15)</f>
        <v>426348.8859609306</v>
      </c>
      <c r="S16" s="3"/>
    </row>
    <row r="17" spans="2:19" ht="15">
      <c r="B17" s="2" t="s">
        <v>9</v>
      </c>
      <c r="C17" s="2">
        <v>11</v>
      </c>
      <c r="D17" s="15">
        <v>22.99</v>
      </c>
      <c r="E17" s="23">
        <f t="shared" si="0"/>
        <v>0.0014</v>
      </c>
      <c r="F17" s="36">
        <v>98</v>
      </c>
      <c r="G17" s="1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3"/>
    </row>
    <row r="18" spans="2:19" ht="15">
      <c r="B18" s="2" t="s">
        <v>8</v>
      </c>
      <c r="C18" s="2">
        <v>17</v>
      </c>
      <c r="D18" s="15">
        <v>35.45</v>
      </c>
      <c r="E18" s="23">
        <f t="shared" si="0"/>
        <v>0.0012</v>
      </c>
      <c r="F18" s="36">
        <v>84</v>
      </c>
      <c r="G18" s="1"/>
      <c r="H18" s="16"/>
      <c r="I18" s="16"/>
      <c r="J18" s="16"/>
      <c r="K18" s="16"/>
      <c r="L18" s="16"/>
      <c r="M18" s="16"/>
      <c r="N18" s="16"/>
      <c r="O18" s="16"/>
      <c r="P18" s="16"/>
      <c r="Q18" s="16"/>
      <c r="S18" s="3"/>
    </row>
    <row r="19" spans="2:19" ht="15">
      <c r="B19" s="17" t="s">
        <v>10</v>
      </c>
      <c r="C19" s="17">
        <v>12</v>
      </c>
      <c r="D19" s="32">
        <v>24.31</v>
      </c>
      <c r="E19" s="23">
        <f t="shared" si="0"/>
        <v>0.00027</v>
      </c>
      <c r="F19" s="35">
        <v>18.9</v>
      </c>
      <c r="G19" s="18"/>
      <c r="H19" s="16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2:16" ht="15">
      <c r="B20" s="2" t="s">
        <v>13</v>
      </c>
      <c r="C20" s="2">
        <v>14</v>
      </c>
      <c r="D20" s="15">
        <v>28.09</v>
      </c>
      <c r="E20" s="23">
        <f aca="true" t="shared" si="1" ref="E20:E32">F20/Body_Mass</f>
        <v>0.00026</v>
      </c>
      <c r="F20" s="35">
        <f>18.2</f>
        <v>18.2</v>
      </c>
      <c r="H20" s="16"/>
      <c r="P20" s="3"/>
    </row>
    <row r="21" spans="2:6" ht="15">
      <c r="B21" s="2" t="s">
        <v>17</v>
      </c>
      <c r="C21" s="2">
        <v>26</v>
      </c>
      <c r="D21" s="15">
        <v>55.85</v>
      </c>
      <c r="E21" s="24">
        <f t="shared" si="1"/>
        <v>6E-05</v>
      </c>
      <c r="F21" s="35">
        <f>4.2</f>
        <v>4.2</v>
      </c>
    </row>
    <row r="22" spans="2:8" ht="15">
      <c r="B22" s="2" t="s">
        <v>12</v>
      </c>
      <c r="C22" s="2">
        <v>9</v>
      </c>
      <c r="D22" s="15">
        <v>19</v>
      </c>
      <c r="E22" s="24">
        <f t="shared" si="1"/>
        <v>3.7E-05</v>
      </c>
      <c r="F22" s="34">
        <f>2.59</f>
        <v>2.59</v>
      </c>
      <c r="G22" s="1"/>
      <c r="H22" s="19"/>
    </row>
    <row r="23" spans="2:8" ht="15">
      <c r="B23" s="2" t="s">
        <v>19</v>
      </c>
      <c r="C23" s="2">
        <v>30</v>
      </c>
      <c r="D23" s="15">
        <v>65.38</v>
      </c>
      <c r="E23" s="24">
        <f t="shared" si="1"/>
        <v>3.3E-05</v>
      </c>
      <c r="F23" s="34">
        <f>2.31</f>
        <v>2.31</v>
      </c>
      <c r="G23" s="1"/>
      <c r="H23" s="19"/>
    </row>
    <row r="24" spans="2:8" ht="15">
      <c r="B24" s="2" t="s">
        <v>11</v>
      </c>
      <c r="C24" s="2">
        <v>5</v>
      </c>
      <c r="D24" s="15">
        <v>10.81</v>
      </c>
      <c r="E24" s="25">
        <f t="shared" si="1"/>
        <v>7.000000000000001E-07</v>
      </c>
      <c r="F24" s="20">
        <f>0.049</f>
        <v>0.049</v>
      </c>
      <c r="G24" s="1"/>
      <c r="H24" s="19"/>
    </row>
    <row r="25" spans="2:8" ht="15">
      <c r="B25" s="2" t="s">
        <v>23</v>
      </c>
      <c r="C25" s="6">
        <v>53</v>
      </c>
      <c r="D25" s="33">
        <v>126.9</v>
      </c>
      <c r="E25" s="25">
        <f t="shared" si="1"/>
        <v>2E-07</v>
      </c>
      <c r="F25" s="20">
        <f>0.014</f>
        <v>0.014</v>
      </c>
      <c r="G25" s="1"/>
      <c r="H25" s="19"/>
    </row>
    <row r="26" spans="2:8" ht="15">
      <c r="B26" s="2" t="s">
        <v>16</v>
      </c>
      <c r="C26" s="2">
        <v>25</v>
      </c>
      <c r="D26" s="15">
        <v>54.94</v>
      </c>
      <c r="E26" s="25">
        <f t="shared" si="1"/>
        <v>2E-07</v>
      </c>
      <c r="F26" s="20">
        <f>0.014</f>
        <v>0.014</v>
      </c>
      <c r="H26" s="19"/>
    </row>
    <row r="27" spans="2:6" ht="15">
      <c r="B27" s="2" t="s">
        <v>22</v>
      </c>
      <c r="C27" s="2">
        <v>50</v>
      </c>
      <c r="D27" s="15">
        <v>118.7</v>
      </c>
      <c r="E27" s="25">
        <f t="shared" si="1"/>
        <v>2E-07</v>
      </c>
      <c r="F27" s="20">
        <f>0.014</f>
        <v>0.014</v>
      </c>
    </row>
    <row r="28" spans="2:6" ht="15">
      <c r="B28" s="2" t="s">
        <v>21</v>
      </c>
      <c r="C28" s="2">
        <v>42</v>
      </c>
      <c r="D28" s="15">
        <v>95.94</v>
      </c>
      <c r="E28" s="25">
        <f t="shared" si="1"/>
        <v>1E-07</v>
      </c>
      <c r="F28" s="20">
        <f>0.007</f>
        <v>0.007</v>
      </c>
    </row>
    <row r="29" spans="2:6" ht="15">
      <c r="B29" s="2" t="s">
        <v>20</v>
      </c>
      <c r="C29" s="2">
        <v>34</v>
      </c>
      <c r="D29" s="15">
        <v>78.96</v>
      </c>
      <c r="E29" s="26">
        <f t="shared" si="1"/>
        <v>5E-08</v>
      </c>
      <c r="F29" s="20">
        <f>0.0035</f>
        <v>0.0035</v>
      </c>
    </row>
    <row r="30" spans="2:6" ht="15">
      <c r="B30" s="2" t="s">
        <v>15</v>
      </c>
      <c r="C30" s="2">
        <v>24</v>
      </c>
      <c r="D30" s="15">
        <v>52</v>
      </c>
      <c r="E30" s="26">
        <f t="shared" si="1"/>
        <v>3E-08</v>
      </c>
      <c r="F30" s="20">
        <f>0.0021</f>
        <v>0.0021</v>
      </c>
    </row>
    <row r="31" spans="2:6" ht="15">
      <c r="B31" s="2" t="s">
        <v>14</v>
      </c>
      <c r="C31" s="2">
        <v>23</v>
      </c>
      <c r="D31" s="15">
        <v>50.94</v>
      </c>
      <c r="E31" s="37">
        <f t="shared" si="1"/>
        <v>3E-08</v>
      </c>
      <c r="F31" s="29">
        <f>0.0021</f>
        <v>0.0021</v>
      </c>
    </row>
    <row r="32" spans="2:6" ht="15">
      <c r="B32" s="2" t="s">
        <v>18</v>
      </c>
      <c r="C32" s="2">
        <v>27</v>
      </c>
      <c r="D32" s="15">
        <v>58.93</v>
      </c>
      <c r="E32" s="28">
        <f t="shared" si="1"/>
        <v>2E-08</v>
      </c>
      <c r="F32" s="22">
        <f>0.0014</f>
        <v>0.0014</v>
      </c>
    </row>
    <row r="33" spans="4:6" ht="12.75">
      <c r="D33" s="5" t="s">
        <v>7</v>
      </c>
      <c r="E33" s="27">
        <f>SUM(E9:E32)</f>
        <v>0.9982615299999998</v>
      </c>
      <c r="F33" s="30">
        <f>SUM(F9:F32)</f>
        <v>69878.30709999996</v>
      </c>
    </row>
    <row r="35" ht="12.75">
      <c r="F35"/>
    </row>
    <row r="37" spans="3:7" ht="12.75">
      <c r="C37" s="5"/>
      <c r="G37" s="13"/>
    </row>
  </sheetData>
  <hyperlinks>
    <hyperlink ref="B6" r:id="rId1" display="http://www.webelements.com/webelements/elements/text/Cl/biol.html"/>
    <hyperlink ref="M13" r:id="rId2" display="http://wwwndc.tokai.jaeri.go.jp/NuC/ElmCa.html"/>
    <hyperlink ref="M15" r:id="rId3" display="http://wwwndc.tokai.jaeri.go.jp/NuC/index.html"/>
    <hyperlink ref="M11" r:id="rId4" display="http://www.science.uottawa.ca/~eih/ch1/ch1.htm#tei"/>
  </hyperlinks>
  <printOptions/>
  <pageMargins left="0.75" right="0.75" top="1" bottom="1" header="0.5" footer="0.5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Design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Van Warren</dc:creator>
  <cp:keywords/>
  <dc:description/>
  <cp:lastModifiedBy>L. Van Warren</cp:lastModifiedBy>
  <dcterms:created xsi:type="dcterms:W3CDTF">2000-06-08T00:09:07Z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