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0" activeTab="0"/>
  </bookViews>
  <sheets>
    <sheet name="Titration Groups" sheetId="1" r:id="rId1"/>
    <sheet name="Peptidases" sheetId="2" r:id="rId2"/>
    <sheet name="Secondary Structurer" sheetId="3" r:id="rId3"/>
    <sheet name="Folding Times" sheetId="4" r:id="rId4"/>
    <sheet name="Genetic Code" sheetId="5" r:id="rId5"/>
    <sheet name="Sort List" sheetId="6" r:id="rId6"/>
    <sheet name="Combinations" sheetId="7" r:id="rId7"/>
  </sheets>
  <definedNames>
    <definedName name="alphaTable">'Secondary Structurer'!$B$7:$F$13</definedName>
    <definedName name="betaTable">'Secondary Structurer'!$C$7:$F$13</definedName>
    <definedName name="geneticCodeTable">'Genetic Code'!$A$1:$E$64</definedName>
    <definedName name="HTML_CodePage" hidden="1">1252</definedName>
    <definedName name="HTML_Control" hidden="1">{"'Sheet2'!$C$8:$L$29"}</definedName>
    <definedName name="HTML_Description" hidden="1">""</definedName>
    <definedName name="HTML_Email" hidden="1">""</definedName>
    <definedName name="HTML_Header" hidden="1">"Sheet2"</definedName>
    <definedName name="HTML_LastUpdate" hidden="1">"9/13/99"</definedName>
    <definedName name="HTML_LineAfter" hidden="1">TRUE</definedName>
    <definedName name="HTML_LineBefore" hidden="1">TRUE</definedName>
    <definedName name="HTML_Name" hidden="1">"L. Van Warren"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Documents\public_html\Notebook\Biochemistry\BioChem5104\excelFrag.html.htm"</definedName>
    <definedName name="HTML_PathTemplate" hidden="1">"C:\My Documents\public_html\Notebook\Biochemistry\BioChem5104\VoetNotes6.htm"</definedName>
    <definedName name="HTML_Title" hidden="1">"conformer1"</definedName>
    <definedName name="littleTable">'Secondary Structurer'!$D$15:$H$36</definedName>
    <definedName name="mode">'Secondary Structurer'!$H$11</definedName>
    <definedName name="probTable">'Secondary Structurer'!$A$15:$H$36</definedName>
  </definedNames>
  <calcPr fullCalcOnLoad="1"/>
</workbook>
</file>

<file path=xl/sharedStrings.xml><?xml version="1.0" encoding="utf-8"?>
<sst xmlns="http://schemas.openxmlformats.org/spreadsheetml/2006/main" count="1168" uniqueCount="331">
  <si>
    <t>Alanine</t>
  </si>
  <si>
    <t>Ala</t>
  </si>
  <si>
    <t>A</t>
  </si>
  <si>
    <t>Residue</t>
  </si>
  <si>
    <t>3 letter</t>
  </si>
  <si>
    <t>1 letter</t>
  </si>
  <si>
    <t>Helix</t>
  </si>
  <si>
    <t>Classification</t>
  </si>
  <si>
    <t>Sheet</t>
  </si>
  <si>
    <t>H</t>
  </si>
  <si>
    <t>I</t>
  </si>
  <si>
    <t>Arginine</t>
  </si>
  <si>
    <t>Asparagine</t>
  </si>
  <si>
    <t>Cysteine</t>
  </si>
  <si>
    <t>G</t>
  </si>
  <si>
    <t>Aspartic Acid</t>
  </si>
  <si>
    <t>Arg</t>
  </si>
  <si>
    <t>Asn</t>
  </si>
  <si>
    <t>Asp</t>
  </si>
  <si>
    <t>R</t>
  </si>
  <si>
    <t>N</t>
  </si>
  <si>
    <t>D</t>
  </si>
  <si>
    <t>C</t>
  </si>
  <si>
    <t>Glutamine</t>
  </si>
  <si>
    <t>Glutamic Acid</t>
  </si>
  <si>
    <t>Glycine</t>
  </si>
  <si>
    <t>Gly</t>
  </si>
  <si>
    <t>Glu</t>
  </si>
  <si>
    <t>Gln</t>
  </si>
  <si>
    <t>Cys</t>
  </si>
  <si>
    <t>Q</t>
  </si>
  <si>
    <t>E</t>
  </si>
  <si>
    <t>Histidine</t>
  </si>
  <si>
    <t>Isoleucine</t>
  </si>
  <si>
    <t>Leucine</t>
  </si>
  <si>
    <t>Lysine</t>
  </si>
  <si>
    <t>Methionine</t>
  </si>
  <si>
    <t>Phenylalanine</t>
  </si>
  <si>
    <t>Proline</t>
  </si>
  <si>
    <t>Serine</t>
  </si>
  <si>
    <t>Threonine</t>
  </si>
  <si>
    <t>Tryptophan</t>
  </si>
  <si>
    <t>Tyrosine</t>
  </si>
  <si>
    <t>Valine</t>
  </si>
  <si>
    <t>His</t>
  </si>
  <si>
    <t>Ile</t>
  </si>
  <si>
    <t>Leu</t>
  </si>
  <si>
    <t>Lys</t>
  </si>
  <si>
    <t>Met</t>
  </si>
  <si>
    <t>Phe</t>
  </si>
  <si>
    <t>Pro</t>
  </si>
  <si>
    <t>Ser</t>
  </si>
  <si>
    <t>Thr</t>
  </si>
  <si>
    <t>Try</t>
  </si>
  <si>
    <t>Tyr</t>
  </si>
  <si>
    <t>Val</t>
  </si>
  <si>
    <t>V</t>
  </si>
  <si>
    <t>Y</t>
  </si>
  <si>
    <t>W</t>
  </si>
  <si>
    <t>T</t>
  </si>
  <si>
    <t>S</t>
  </si>
  <si>
    <t>P</t>
  </si>
  <si>
    <t>F</t>
  </si>
  <si>
    <t>M</t>
  </si>
  <si>
    <t>K</t>
  </si>
  <si>
    <t>L</t>
  </si>
  <si>
    <r>
      <t>H</t>
    </r>
    <r>
      <rPr>
        <b/>
        <vertAlign val="subscript"/>
        <sz val="10"/>
        <rFont val="Symbol"/>
        <family val="1"/>
      </rPr>
      <t>a</t>
    </r>
  </si>
  <si>
    <t>strong former</t>
  </si>
  <si>
    <r>
      <t>h</t>
    </r>
    <r>
      <rPr>
        <b/>
        <vertAlign val="subscript"/>
        <sz val="10"/>
        <rFont val="Symbol"/>
        <family val="1"/>
      </rPr>
      <t>a</t>
    </r>
  </si>
  <si>
    <t>former</t>
  </si>
  <si>
    <t>weak former</t>
  </si>
  <si>
    <r>
      <t>I</t>
    </r>
    <r>
      <rPr>
        <b/>
        <vertAlign val="subscript"/>
        <sz val="10"/>
        <rFont val="Symbol"/>
        <family val="1"/>
      </rPr>
      <t>a</t>
    </r>
  </si>
  <si>
    <t>indifferent former</t>
  </si>
  <si>
    <t>breaker</t>
  </si>
  <si>
    <t>strong breaker</t>
  </si>
  <si>
    <r>
      <t>a</t>
    </r>
    <r>
      <rPr>
        <b/>
        <sz val="10"/>
        <rFont val="Arial"/>
        <family val="2"/>
      </rPr>
      <t xml:space="preserve"> Helix</t>
    </r>
  </si>
  <si>
    <r>
      <t>b</t>
    </r>
    <r>
      <rPr>
        <b/>
        <sz val="10"/>
        <rFont val="Arial"/>
        <family val="2"/>
      </rPr>
      <t xml:space="preserve"> Sheet</t>
    </r>
  </si>
  <si>
    <r>
      <t>i</t>
    </r>
    <r>
      <rPr>
        <b/>
        <vertAlign val="subscript"/>
        <sz val="10"/>
        <rFont val="Symbol"/>
        <family val="1"/>
      </rPr>
      <t>a</t>
    </r>
  </si>
  <si>
    <r>
      <t>b</t>
    </r>
    <r>
      <rPr>
        <b/>
        <vertAlign val="subscript"/>
        <sz val="10"/>
        <rFont val="Symbol"/>
        <family val="1"/>
      </rPr>
      <t>a</t>
    </r>
  </si>
  <si>
    <r>
      <t>B</t>
    </r>
    <r>
      <rPr>
        <b/>
        <vertAlign val="subscript"/>
        <sz val="10"/>
        <rFont val="Symbol"/>
        <family val="1"/>
      </rPr>
      <t>a</t>
    </r>
  </si>
  <si>
    <r>
      <t>H</t>
    </r>
    <r>
      <rPr>
        <b/>
        <vertAlign val="subscript"/>
        <sz val="10"/>
        <rFont val="Symbol"/>
        <family val="1"/>
      </rPr>
      <t>b</t>
    </r>
  </si>
  <si>
    <r>
      <t>h</t>
    </r>
    <r>
      <rPr>
        <b/>
        <vertAlign val="subscript"/>
        <sz val="10"/>
        <rFont val="Symbol"/>
        <family val="1"/>
      </rPr>
      <t>b</t>
    </r>
  </si>
  <si>
    <r>
      <t>I</t>
    </r>
    <r>
      <rPr>
        <b/>
        <vertAlign val="subscript"/>
        <sz val="10"/>
        <rFont val="Symbol"/>
        <family val="1"/>
      </rPr>
      <t>b</t>
    </r>
  </si>
  <si>
    <r>
      <t>i</t>
    </r>
    <r>
      <rPr>
        <b/>
        <vertAlign val="subscript"/>
        <sz val="10"/>
        <rFont val="Symbol"/>
        <family val="1"/>
      </rPr>
      <t>b</t>
    </r>
  </si>
  <si>
    <r>
      <t>b</t>
    </r>
    <r>
      <rPr>
        <b/>
        <vertAlign val="subscript"/>
        <sz val="10"/>
        <rFont val="Symbol"/>
        <family val="1"/>
      </rPr>
      <t>b</t>
    </r>
  </si>
  <si>
    <r>
      <t>B</t>
    </r>
    <r>
      <rPr>
        <b/>
        <vertAlign val="subscript"/>
        <sz val="10"/>
        <rFont val="Symbol"/>
        <family val="1"/>
      </rPr>
      <t>b</t>
    </r>
  </si>
  <si>
    <r>
      <t>P</t>
    </r>
    <r>
      <rPr>
        <b/>
        <vertAlign val="subscript"/>
        <sz val="10"/>
        <rFont val="Symbol"/>
        <family val="1"/>
      </rPr>
      <t>a</t>
    </r>
  </si>
  <si>
    <r>
      <t>P</t>
    </r>
    <r>
      <rPr>
        <b/>
        <vertAlign val="subscript"/>
        <sz val="10"/>
        <rFont val="Symbol"/>
        <family val="1"/>
      </rPr>
      <t>b</t>
    </r>
  </si>
  <si>
    <t>Category</t>
  </si>
  <si>
    <r>
      <t>a</t>
    </r>
    <r>
      <rPr>
        <b/>
        <sz val="10"/>
        <rFont val="Arial"/>
        <family val="2"/>
      </rPr>
      <t xml:space="preserve"> Range</t>
    </r>
  </si>
  <si>
    <r>
      <t>b</t>
    </r>
    <r>
      <rPr>
        <b/>
        <sz val="10"/>
        <rFont val="Arial"/>
        <family val="2"/>
      </rPr>
      <t xml:space="preserve"> Range</t>
    </r>
  </si>
  <si>
    <t>#</t>
  </si>
  <si>
    <t>mode</t>
  </si>
  <si>
    <t>residues</t>
  </si>
  <si>
    <t>Dr. Drake</t>
  </si>
  <si>
    <t>Biochemistry</t>
  </si>
  <si>
    <t>L. Van Warren</t>
  </si>
  <si>
    <t>9/10/1999</t>
  </si>
  <si>
    <t>simulation data from Table 8-1 of Vogt &amp; Voght p204</t>
  </si>
  <si>
    <t>This simulation was written to begin an exploration of the question:</t>
  </si>
  <si>
    <t>Can we look at aggregates of amino acids and predict the probability that</t>
  </si>
  <si>
    <t>they will form alpha or beta sheets.</t>
  </si>
  <si>
    <t>p</t>
  </si>
  <si>
    <t>AA</t>
  </si>
  <si>
    <t>Edman</t>
  </si>
  <si>
    <t>+</t>
  </si>
  <si>
    <t>Carboxypeptidase A</t>
  </si>
  <si>
    <t>Carboxypeptidase B</t>
  </si>
  <si>
    <t>Carboxypeptidase C</t>
  </si>
  <si>
    <t>pH=3.5</t>
  </si>
  <si>
    <t>Carboxypeptidase Y</t>
  </si>
  <si>
    <t>G slowly</t>
  </si>
  <si>
    <t>.</t>
  </si>
  <si>
    <t>n</t>
  </si>
  <si>
    <t>n-1</t>
  </si>
  <si>
    <t>Comments</t>
  </si>
  <si>
    <t>Leucine aminopeptidase</t>
  </si>
  <si>
    <t>Aminopeptidase M</t>
  </si>
  <si>
    <t>Exopeptidases - not often used</t>
  </si>
  <si>
    <t>Endopeptidases - often used</t>
  </si>
  <si>
    <t>Trypsin</t>
  </si>
  <si>
    <t>Chymotrypsin</t>
  </si>
  <si>
    <r>
      <t>slow for R</t>
    </r>
    <r>
      <rPr>
        <vertAlign val="subscript"/>
        <sz val="10"/>
        <rFont val="Arial"/>
        <family val="2"/>
      </rPr>
      <t>n-1</t>
    </r>
  </si>
  <si>
    <t>N, H, M, L</t>
  </si>
  <si>
    <t>LysC</t>
  </si>
  <si>
    <t>!R</t>
  </si>
  <si>
    <t>!P</t>
  </si>
  <si>
    <t>Not = !</t>
  </si>
  <si>
    <t>Enzyme</t>
  </si>
  <si>
    <t>!K</t>
  </si>
  <si>
    <t>all</t>
  </si>
  <si>
    <t>all C terminal</t>
  </si>
  <si>
    <t>n terminal</t>
  </si>
  <si>
    <t>Elastase</t>
  </si>
  <si>
    <t>Thermolysin</t>
  </si>
  <si>
    <t>Occasionally</t>
  </si>
  <si>
    <t>cleaves at</t>
  </si>
  <si>
    <t>A,N, H, T</t>
  </si>
  <si>
    <t>heat stable</t>
  </si>
  <si>
    <t>Pepsin</t>
  </si>
  <si>
    <t>Also others;</t>
  </si>
  <si>
    <t>quite nonspecific</t>
  </si>
  <si>
    <t>Optimal pH=2</t>
  </si>
  <si>
    <t>Endopeptidase V8</t>
  </si>
  <si>
    <t>pK1</t>
  </si>
  <si>
    <t>pK2</t>
  </si>
  <si>
    <t>pK3</t>
  </si>
  <si>
    <t>K distance</t>
  </si>
  <si>
    <t>group</t>
  </si>
  <si>
    <t>amidic</t>
  </si>
  <si>
    <t>uncharged</t>
  </si>
  <si>
    <t>polar</t>
  </si>
  <si>
    <t>hydroxilic</t>
  </si>
  <si>
    <t>sulphurated</t>
  </si>
  <si>
    <t>nonpolar</t>
  </si>
  <si>
    <t>aromatic</t>
  </si>
  <si>
    <t>aliphatic</t>
  </si>
  <si>
    <t>proline</t>
  </si>
  <si>
    <t>gamma-carboxylic</t>
  </si>
  <si>
    <t>acidic</t>
  </si>
  <si>
    <t>beta-carboxylic</t>
  </si>
  <si>
    <t>imidazolic</t>
  </si>
  <si>
    <t>basic</t>
  </si>
  <si>
    <t>sulfhydrilic</t>
  </si>
  <si>
    <t>epsilon-amidic</t>
  </si>
  <si>
    <t>phenolic</t>
  </si>
  <si>
    <t>guanidinic</t>
  </si>
  <si>
    <t>charged</t>
  </si>
  <si>
    <r>
      <t>Thr</t>
    </r>
    <r>
      <rPr>
        <sz val="10"/>
        <rFont val="Arial"/>
        <family val="0"/>
      </rPr>
      <t>eonine</t>
    </r>
  </si>
  <si>
    <r>
      <t>Ser</t>
    </r>
    <r>
      <rPr>
        <sz val="10"/>
        <rFont val="Arial"/>
        <family val="0"/>
      </rPr>
      <t>ine</t>
    </r>
  </si>
  <si>
    <r>
      <t>Met</t>
    </r>
    <r>
      <rPr>
        <sz val="10"/>
        <rFont val="Arial"/>
        <family val="0"/>
      </rPr>
      <t>hionine</t>
    </r>
  </si>
  <si>
    <r>
      <t xml:space="preserve">"F" </t>
    </r>
    <r>
      <rPr>
        <u val="single"/>
        <sz val="10"/>
        <rFont val="Arial"/>
        <family val="2"/>
      </rPr>
      <t>phe</t>
    </r>
    <r>
      <rPr>
        <sz val="10"/>
        <rFont val="Arial"/>
        <family val="0"/>
      </rPr>
      <t>nylalanine</t>
    </r>
  </si>
  <si>
    <r>
      <t>tr</t>
    </r>
    <r>
      <rPr>
        <sz val="10"/>
        <rFont val="Arial"/>
        <family val="0"/>
      </rPr>
      <t>y</t>
    </r>
    <r>
      <rPr>
        <u val="single"/>
        <sz val="10"/>
        <rFont val="Arial"/>
        <family val="2"/>
      </rPr>
      <t>p</t>
    </r>
    <r>
      <rPr>
        <sz val="10"/>
        <rFont val="Arial"/>
        <family val="0"/>
      </rPr>
      <t>top"W"han</t>
    </r>
  </si>
  <si>
    <r>
      <t>Val</t>
    </r>
    <r>
      <rPr>
        <sz val="10"/>
        <rFont val="Arial"/>
        <family val="0"/>
      </rPr>
      <t>ine</t>
    </r>
  </si>
  <si>
    <r>
      <t>Leu</t>
    </r>
    <r>
      <rPr>
        <sz val="10"/>
        <rFont val="Arial"/>
        <family val="0"/>
      </rPr>
      <t>cine</t>
    </r>
  </si>
  <si>
    <r>
      <t>I</t>
    </r>
    <r>
      <rPr>
        <sz val="10"/>
        <rFont val="Arial"/>
        <family val="0"/>
      </rPr>
      <t>so</t>
    </r>
    <r>
      <rPr>
        <u val="single"/>
        <sz val="10"/>
        <rFont val="Arial"/>
        <family val="2"/>
      </rPr>
      <t>le</t>
    </r>
    <r>
      <rPr>
        <sz val="10"/>
        <rFont val="Arial"/>
        <family val="0"/>
      </rPr>
      <t>ucine</t>
    </r>
  </si>
  <si>
    <r>
      <t>Gly</t>
    </r>
    <r>
      <rPr>
        <sz val="10"/>
        <rFont val="Arial"/>
        <family val="0"/>
      </rPr>
      <t>sine</t>
    </r>
  </si>
  <si>
    <r>
      <t>Ala</t>
    </r>
    <r>
      <rPr>
        <sz val="10"/>
        <rFont val="Arial"/>
        <family val="0"/>
      </rPr>
      <t>nine</t>
    </r>
  </si>
  <si>
    <r>
      <t>glu</t>
    </r>
    <r>
      <rPr>
        <sz val="10"/>
        <rFont val="Arial"/>
        <family val="0"/>
      </rPr>
      <t>Etamate</t>
    </r>
  </si>
  <si>
    <r>
      <t>Pro</t>
    </r>
    <r>
      <rPr>
        <sz val="10"/>
        <rFont val="Arial"/>
        <family val="0"/>
      </rPr>
      <t>line</t>
    </r>
  </si>
  <si>
    <r>
      <t>Asp</t>
    </r>
    <r>
      <rPr>
        <sz val="10"/>
        <rFont val="Arial"/>
        <family val="0"/>
      </rPr>
      <t>artate</t>
    </r>
  </si>
  <si>
    <r>
      <t>His</t>
    </r>
    <r>
      <rPr>
        <sz val="10"/>
        <rFont val="Arial"/>
        <family val="0"/>
      </rPr>
      <t>tidine</t>
    </r>
  </si>
  <si>
    <r>
      <t>Cys</t>
    </r>
    <r>
      <rPr>
        <sz val="10"/>
        <rFont val="Arial"/>
        <family val="0"/>
      </rPr>
      <t>teine</t>
    </r>
  </si>
  <si>
    <r>
      <t xml:space="preserve">K </t>
    </r>
    <r>
      <rPr>
        <u val="single"/>
        <sz val="10"/>
        <rFont val="Arial"/>
        <family val="2"/>
      </rPr>
      <t>lys</t>
    </r>
    <r>
      <rPr>
        <sz val="10"/>
        <rFont val="Arial"/>
        <family val="0"/>
      </rPr>
      <t>ine</t>
    </r>
  </si>
  <si>
    <r>
      <t>tYr</t>
    </r>
    <r>
      <rPr>
        <sz val="10"/>
        <rFont val="Arial"/>
        <family val="0"/>
      </rPr>
      <t>osine</t>
    </r>
  </si>
  <si>
    <r>
      <t>as</t>
    </r>
    <r>
      <rPr>
        <sz val="10"/>
        <rFont val="Arial"/>
        <family val="2"/>
      </rPr>
      <t>p</t>
    </r>
    <r>
      <rPr>
        <sz val="10"/>
        <rFont val="Arial"/>
        <family val="0"/>
      </rPr>
      <t>aragi</t>
    </r>
    <r>
      <rPr>
        <u val="single"/>
        <sz val="10"/>
        <rFont val="Arial"/>
        <family val="2"/>
      </rPr>
      <t>N</t>
    </r>
    <r>
      <rPr>
        <sz val="10"/>
        <rFont val="Arial"/>
        <family val="0"/>
      </rPr>
      <t>e</t>
    </r>
  </si>
  <si>
    <r>
      <t>aRg</t>
    </r>
    <r>
      <rPr>
        <sz val="10"/>
        <rFont val="Arial"/>
        <family val="0"/>
      </rPr>
      <t>inine</t>
    </r>
  </si>
  <si>
    <t>Trp</t>
  </si>
  <si>
    <t>full namonic</t>
  </si>
  <si>
    <r>
      <t xml:space="preserve">"Q" </t>
    </r>
    <r>
      <rPr>
        <u val="single"/>
        <sz val="10"/>
        <rFont val="Arial"/>
        <family val="2"/>
      </rPr>
      <t>gl</t>
    </r>
    <r>
      <rPr>
        <sz val="10"/>
        <rFont val="Arial"/>
        <family val="2"/>
      </rPr>
      <t>u</t>
    </r>
    <r>
      <rPr>
        <sz val="10"/>
        <rFont val="Arial"/>
        <family val="0"/>
      </rPr>
      <t>tami</t>
    </r>
    <r>
      <rPr>
        <u val="single"/>
        <sz val="10"/>
        <rFont val="Arial"/>
        <family val="2"/>
      </rPr>
      <t>n</t>
    </r>
    <r>
      <rPr>
        <sz val="10"/>
        <rFont val="Arial"/>
        <family val="0"/>
      </rPr>
      <t>e</t>
    </r>
  </si>
  <si>
    <t>three</t>
  </si>
  <si>
    <t>one</t>
  </si>
  <si>
    <t>Class</t>
  </si>
  <si>
    <t>time</t>
  </si>
  <si>
    <t>buried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</si>
  <si>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0Fear*P</t>
    </r>
    <r>
      <rPr>
        <b/>
        <vertAlign val="subscript"/>
        <sz val="10"/>
        <rFont val="Symbol"/>
        <family val="1"/>
      </rPr>
      <t>a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</si>
  <si>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0Fear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</si>
  <si>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0Fear*P</t>
    </r>
    <r>
      <rPr>
        <b/>
        <vertAlign val="subscript"/>
        <sz val="10"/>
        <rFont val="Symbol"/>
        <family val="1"/>
      </rPr>
      <t>b</t>
    </r>
  </si>
  <si>
    <t>water exposed</t>
  </si>
  <si>
    <t>internal</t>
  </si>
  <si>
    <t>Case 1: Assumption of Sequential Folding</t>
  </si>
  <si>
    <t>(2)</t>
  </si>
  <si>
    <t>(n)</t>
  </si>
  <si>
    <t>bases</t>
  </si>
  <si>
    <t>nanoseconds</t>
  </si>
  <si>
    <t>microseconds</t>
  </si>
  <si>
    <t>seconds</t>
  </si>
  <si>
    <t>days</t>
  </si>
  <si>
    <t>Case 2: Assumption of Concurrent Folding</t>
  </si>
  <si>
    <t>(n-1)</t>
  </si>
  <si>
    <t>phe</t>
  </si>
  <si>
    <t>phenylalanine</t>
  </si>
  <si>
    <t>leu</t>
  </si>
  <si>
    <t>leucine</t>
  </si>
  <si>
    <t>ser</t>
  </si>
  <si>
    <t>serine</t>
  </si>
  <si>
    <t>tyr</t>
  </si>
  <si>
    <t>tyrosine</t>
  </si>
  <si>
    <t>STOP</t>
  </si>
  <si>
    <t>cys</t>
  </si>
  <si>
    <t>cysteine</t>
  </si>
  <si>
    <t>trp</t>
  </si>
  <si>
    <t>tryptophan</t>
  </si>
  <si>
    <t>pro</t>
  </si>
  <si>
    <t>his</t>
  </si>
  <si>
    <t>histadine</t>
  </si>
  <si>
    <t>gln</t>
  </si>
  <si>
    <t>glycine</t>
  </si>
  <si>
    <t>arg</t>
  </si>
  <si>
    <t>arginine</t>
  </si>
  <si>
    <t>ile</t>
  </si>
  <si>
    <t>isoleucine</t>
  </si>
  <si>
    <t>methionine</t>
  </si>
  <si>
    <t>START</t>
  </si>
  <si>
    <t>thr</t>
  </si>
  <si>
    <t>threonine</t>
  </si>
  <si>
    <t>asn</t>
  </si>
  <si>
    <t>asparagine</t>
  </si>
  <si>
    <t>lys</t>
  </si>
  <si>
    <t>lysine</t>
  </si>
  <si>
    <t>val</t>
  </si>
  <si>
    <t>valine</t>
  </si>
  <si>
    <t>ala</t>
  </si>
  <si>
    <t>alanine</t>
  </si>
  <si>
    <t>asp</t>
  </si>
  <si>
    <t>aspartate</t>
  </si>
  <si>
    <t>glu</t>
  </si>
  <si>
    <t>glutamate</t>
  </si>
  <si>
    <t>gly</t>
  </si>
  <si>
    <t>http://wsrv.clas.virginia.edu/~rjh9u/codetabl.html</t>
  </si>
  <si>
    <t>nucleotide numerical mapping</t>
  </si>
  <si>
    <t>index</t>
  </si>
  <si>
    <t>character</t>
  </si>
  <si>
    <t>pattern</t>
  </si>
  <si>
    <t xml:space="preserve"> </t>
  </si>
  <si>
    <t>B</t>
  </si>
  <si>
    <t>U</t>
  </si>
  <si>
    <t>O</t>
  </si>
  <si>
    <t>AAA</t>
  </si>
  <si>
    <t>J</t>
  </si>
  <si>
    <t>GGG</t>
  </si>
  <si>
    <t>UUU</t>
  </si>
  <si>
    <t>CCC</t>
  </si>
  <si>
    <t>UAG</t>
  </si>
  <si>
    <t>ascii</t>
  </si>
  <si>
    <t>our</t>
  </si>
  <si>
    <t>AAC</t>
  </si>
  <si>
    <t>AAG</t>
  </si>
  <si>
    <t>AAU</t>
  </si>
  <si>
    <t>ACA</t>
  </si>
  <si>
    <t>ACC</t>
  </si>
  <si>
    <t>ACG</t>
  </si>
  <si>
    <t>ACU</t>
  </si>
  <si>
    <t>AGA</t>
  </si>
  <si>
    <t>AGC</t>
  </si>
  <si>
    <t>AGG</t>
  </si>
  <si>
    <t>AGU</t>
  </si>
  <si>
    <t>AUA</t>
  </si>
  <si>
    <t>AUC</t>
  </si>
  <si>
    <t>AUG</t>
  </si>
  <si>
    <t>AUU</t>
  </si>
  <si>
    <t>CAA</t>
  </si>
  <si>
    <t>CAC</t>
  </si>
  <si>
    <t>CAG</t>
  </si>
  <si>
    <t>CAU</t>
  </si>
  <si>
    <t>CCA</t>
  </si>
  <si>
    <t>CCG</t>
  </si>
  <si>
    <t>CCU</t>
  </si>
  <si>
    <t>CGA</t>
  </si>
  <si>
    <t>CGC</t>
  </si>
  <si>
    <t>CGG</t>
  </si>
  <si>
    <t>CGU</t>
  </si>
  <si>
    <t>CUA</t>
  </si>
  <si>
    <t>CUC</t>
  </si>
  <si>
    <t>CUG</t>
  </si>
  <si>
    <t>CUU</t>
  </si>
  <si>
    <t>GAA</t>
  </si>
  <si>
    <t>GAC</t>
  </si>
  <si>
    <t>GAG</t>
  </si>
  <si>
    <t>GAU</t>
  </si>
  <si>
    <t>GCA</t>
  </si>
  <si>
    <t>GCC</t>
  </si>
  <si>
    <t>GCG</t>
  </si>
  <si>
    <t>GCU</t>
  </si>
  <si>
    <t>GGA</t>
  </si>
  <si>
    <t>GGC</t>
  </si>
  <si>
    <t>GGU</t>
  </si>
  <si>
    <t>GUA</t>
  </si>
  <si>
    <t>GUC</t>
  </si>
  <si>
    <t>GUG</t>
  </si>
  <si>
    <t>GUU</t>
  </si>
  <si>
    <t>UAA</t>
  </si>
  <si>
    <t>UAC</t>
  </si>
  <si>
    <t>UAU</t>
  </si>
  <si>
    <t>UCA</t>
  </si>
  <si>
    <t>UCC</t>
  </si>
  <si>
    <t>UCG</t>
  </si>
  <si>
    <t>UCU</t>
  </si>
  <si>
    <t>UGA</t>
  </si>
  <si>
    <t>UGC</t>
  </si>
  <si>
    <t>UGG</t>
  </si>
  <si>
    <t>UGU</t>
  </si>
  <si>
    <t>UUA</t>
  </si>
  <si>
    <t>UUC</t>
  </si>
  <si>
    <t>UUG</t>
  </si>
  <si>
    <t>places</t>
  </si>
  <si>
    <t>base</t>
  </si>
  <si>
    <t>possible</t>
  </si>
  <si>
    <t>overhead</t>
  </si>
  <si>
    <t>actual places</t>
  </si>
  <si>
    <t>to represent a 16 letter name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</si>
</sst>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0000"/>
    <numFmt numFmtId="167" formatCode="0.0E+00"/>
  </numFmts>
  <fonts count="14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Symbol"/>
      <family val="1"/>
    </font>
    <font>
      <b/>
      <sz val="10"/>
      <name val="Symbol"/>
      <family val="1"/>
    </font>
    <font>
      <b/>
      <sz val="10"/>
      <name val="Times New Roman"/>
      <family val="1"/>
    </font>
    <font>
      <vertAlign val="subscript"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" fontId="0" fillId="2" borderId="2" xfId="0" applyNumberFormat="1" applyFill="1" applyBorder="1" applyAlignment="1">
      <alignment/>
    </xf>
    <xf numFmtId="0" fontId="1" fillId="2" borderId="2" xfId="0" applyFont="1" applyFill="1" applyBorder="1" applyAlignment="1">
      <alignment/>
    </xf>
    <xf numFmtId="2" fontId="0" fillId="0" borderId="0" xfId="0" applyNumberFormat="1" applyAlignment="1" quotePrefix="1">
      <alignment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6" xfId="0" applyBorder="1" applyAlignment="1" quotePrefix="1">
      <alignment horizontal="center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165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Border="1" applyAlignment="1" quotePrefix="1">
      <alignment/>
    </xf>
    <xf numFmtId="0" fontId="0" fillId="0" borderId="4" xfId="0" applyBorder="1" applyAlignment="1">
      <alignment/>
    </xf>
    <xf numFmtId="0" fontId="0" fillId="0" borderId="31" xfId="0" applyBorder="1" applyAlignment="1">
      <alignment/>
    </xf>
    <xf numFmtId="167" fontId="0" fillId="0" borderId="31" xfId="0" applyNumberFormat="1" applyBorder="1" applyAlignment="1">
      <alignment/>
    </xf>
    <xf numFmtId="1" fontId="1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11" fillId="0" borderId="20" xfId="0" applyFont="1" applyBorder="1" applyAlignment="1">
      <alignment/>
    </xf>
    <xf numFmtId="0" fontId="0" fillId="0" borderId="33" xfId="0" applyBorder="1" applyAlignment="1">
      <alignment/>
    </xf>
    <xf numFmtId="0" fontId="11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7" fontId="0" fillId="0" borderId="36" xfId="0" applyNumberFormat="1" applyBorder="1" applyAlignment="1">
      <alignment/>
    </xf>
    <xf numFmtId="1" fontId="1" fillId="0" borderId="36" xfId="0" applyNumberFormat="1" applyFont="1" applyBorder="1" applyAlignment="1">
      <alignment/>
    </xf>
    <xf numFmtId="165" fontId="1" fillId="0" borderId="31" xfId="0" applyNumberFormat="1" applyFont="1" applyBorder="1" applyAlignment="1">
      <alignment/>
    </xf>
    <xf numFmtId="0" fontId="12" fillId="0" borderId="34" xfId="0" applyFont="1" applyBorder="1" applyAlignment="1">
      <alignment/>
    </xf>
    <xf numFmtId="165" fontId="1" fillId="0" borderId="36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2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titration  groupings for monoprotic amino acids
via K1 K2 plot</a:t>
            </a:r>
          </a:p>
        </c:rich>
      </c:tx>
      <c:layout>
        <c:manualLayout>
          <c:xMode val="factor"/>
          <c:yMode val="factor"/>
          <c:x val="0.0345"/>
          <c:y val="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1525"/>
          <c:w val="0.859"/>
          <c:h val="0.759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'Titration Groups'!$D$3:$D$15</c:f>
              <c:numCache/>
            </c:numRef>
          </c:xVal>
          <c:yVal>
            <c:numRef>
              <c:f>'Titration Groups'!$E$3:$E$15</c:f>
              <c:numCache/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'Titration Groups'!$D$16:$D$22</c:f>
              <c:numCache/>
            </c:numRef>
          </c:xVal>
          <c:yVal>
            <c:numRef>
              <c:f>'Titration Groups'!$E$16:$E$22</c:f>
              <c:numCache/>
            </c:numRef>
          </c:yVal>
          <c:smooth val="0"/>
        </c:ser>
        <c:axId val="55981321"/>
        <c:axId val="34069842"/>
      </c:scatterChart>
      <c:valAx>
        <c:axId val="55981321"/>
        <c:scaling>
          <c:orientation val="minMax"/>
          <c:max val="2.46"/>
          <c:min val="1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pK1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69842"/>
        <c:crosses val="autoZero"/>
        <c:crossBetween val="midCat"/>
        <c:dispUnits/>
      </c:valAx>
      <c:valAx>
        <c:axId val="34069842"/>
        <c:scaling>
          <c:orientation val="minMax"/>
          <c:max val="11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pK2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8132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tx>
            <c:strRef>
              <c:f>'Titration Groups'!$G$2</c:f>
              <c:strCache>
                <c:ptCount val="1"/>
                <c:pt idx="0">
                  <c:v>K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'Titration Groups'!$C$3:$C$22</c:f>
              <c:strCache/>
            </c:strRef>
          </c:cat>
          <c:val>
            <c:numRef>
              <c:f>'Titration Groups'!$G$3:$G$22</c:f>
              <c:numCache/>
            </c:numRef>
          </c:val>
        </c:ser>
        <c:axId val="38193123"/>
        <c:axId val="8193788"/>
      </c:radarChart>
      <c:catAx>
        <c:axId val="381931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193788"/>
        <c:crosses val="autoZero"/>
        <c:auto val="1"/>
        <c:lblOffset val="100"/>
        <c:noMultiLvlLbl val="0"/>
      </c:catAx>
      <c:valAx>
        <c:axId val="81937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193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0.39425</cdr:x>
      <cdr:y>0.23925</cdr:y>
    </cdr:from>
    <cdr:to>
      <cdr:x>0.446</cdr:x>
      <cdr:y>0.301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847725"/>
          <a:ext cx="161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0.438</cdr:x>
      <cdr:y>0.435</cdr:y>
    </cdr:from>
    <cdr:to>
      <cdr:x>0.77025</cdr:x>
      <cdr:y>0.49675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362075" y="1543050"/>
          <a:ext cx="1038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T, M, N, Q, S, F</a:t>
          </a:r>
        </a:p>
      </cdr:txBody>
    </cdr:sp>
  </cdr:relSizeAnchor>
  <cdr:relSizeAnchor xmlns:cdr="http://schemas.openxmlformats.org/drawingml/2006/chartDrawing">
    <cdr:from>
      <cdr:x>0.725</cdr:x>
      <cdr:y>0.31675</cdr:y>
    </cdr:from>
    <cdr:to>
      <cdr:x>0.8745</cdr:x>
      <cdr:y>0.3785</cdr:y>
    </cdr:to>
    <cdr:sp>
      <cdr:nvSpPr>
        <cdr:cNvPr id="3" name="TextBox 3"/>
        <cdr:cNvSpPr txBox="1">
          <a:spLocks noChangeArrowheads="1"/>
        </cdr:cNvSpPr>
      </cdr:nvSpPr>
      <cdr:spPr>
        <a:xfrm>
          <a:off x="2257425" y="1123950"/>
          <a:ext cx="466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GAVLI</a:t>
          </a:r>
        </a:p>
      </cdr:txBody>
    </cdr:sp>
  </cdr:relSizeAnchor>
  <cdr:relSizeAnchor xmlns:cdr="http://schemas.openxmlformats.org/drawingml/2006/chartDrawing">
    <cdr:from>
      <cdr:x>0.725</cdr:x>
      <cdr:y>0.93775</cdr:y>
    </cdr:from>
    <cdr:to>
      <cdr:x>1</cdr:x>
      <cdr:y>0.994</cdr:y>
    </cdr:to>
    <cdr:sp>
      <cdr:nvSpPr>
        <cdr:cNvPr id="4" name="TextBox 4"/>
        <cdr:cNvSpPr txBox="1">
          <a:spLocks noChangeArrowheads="1"/>
        </cdr:cNvSpPr>
      </cdr:nvSpPr>
      <cdr:spPr>
        <a:xfrm>
          <a:off x="2257425" y="3324225"/>
          <a:ext cx="1266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L. Van Warren 8/28/98</a:t>
          </a:r>
        </a:p>
      </cdr:txBody>
    </cdr:sp>
  </cdr:relSizeAnchor>
  <cdr:relSizeAnchor xmlns:cdr="http://schemas.openxmlformats.org/drawingml/2006/chartDrawing">
    <cdr:from>
      <cdr:x>0.89075</cdr:x>
      <cdr:y>0.435</cdr:y>
    </cdr:from>
    <cdr:to>
      <cdr:x>0.95775</cdr:x>
      <cdr:y>0.49675</cdr:y>
    </cdr:to>
    <cdr:sp>
      <cdr:nvSpPr>
        <cdr:cNvPr id="5" name="TextBox 5"/>
        <cdr:cNvSpPr txBox="1">
          <a:spLocks noChangeArrowheads="1"/>
        </cdr:cNvSpPr>
      </cdr:nvSpPr>
      <cdr:spPr>
        <a:xfrm>
          <a:off x="2781300" y="154305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</a:t>
          </a:r>
        </a:p>
      </cdr:txBody>
    </cdr:sp>
  </cdr:relSizeAnchor>
  <cdr:relSizeAnchor xmlns:cdr="http://schemas.openxmlformats.org/drawingml/2006/chartDrawing">
    <cdr:from>
      <cdr:x>0.23975</cdr:x>
      <cdr:y>0.496</cdr:y>
    </cdr:from>
    <cdr:to>
      <cdr:x>0.2915</cdr:x>
      <cdr:y>0.55775</cdr:y>
    </cdr:to>
    <cdr:sp>
      <cdr:nvSpPr>
        <cdr:cNvPr id="6" name="TextBox 6"/>
        <cdr:cNvSpPr txBox="1">
          <a:spLocks noChangeArrowheads="1"/>
        </cdr:cNvSpPr>
      </cdr:nvSpPr>
      <cdr:spPr>
        <a:xfrm>
          <a:off x="742950" y="1762125"/>
          <a:ext cx="161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</a:t>
          </a:r>
        </a:p>
      </cdr:txBody>
    </cdr:sp>
  </cdr:relSizeAnchor>
  <cdr:relSizeAnchor xmlns:cdr="http://schemas.openxmlformats.org/drawingml/2006/chartDrawing">
    <cdr:from>
      <cdr:x>0.26175</cdr:x>
      <cdr:y>0.6365</cdr:y>
    </cdr:from>
    <cdr:to>
      <cdr:x>0.31975</cdr:x>
      <cdr:y>0.69825</cdr:y>
    </cdr:to>
    <cdr:sp>
      <cdr:nvSpPr>
        <cdr:cNvPr id="7" name="TextBox 7"/>
        <cdr:cNvSpPr txBox="1">
          <a:spLocks noChangeArrowheads="1"/>
        </cdr:cNvSpPr>
      </cdr:nvSpPr>
      <cdr:spPr>
        <a:xfrm>
          <a:off x="809625" y="2257425"/>
          <a:ext cx="180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25</xdr:row>
      <xdr:rowOff>28575</xdr:rowOff>
    </xdr:from>
    <xdr:to>
      <xdr:col>8</xdr:col>
      <xdr:colOff>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2019300" y="4114800"/>
        <a:ext cx="31242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371475</xdr:colOff>
      <xdr:row>25</xdr:row>
      <xdr:rowOff>38100</xdr:rowOff>
    </xdr:from>
    <xdr:to>
      <xdr:col>16</xdr:col>
      <xdr:colOff>152400</xdr:colOff>
      <xdr:row>46</xdr:row>
      <xdr:rowOff>66675</xdr:rowOff>
    </xdr:to>
    <xdr:graphicFrame>
      <xdr:nvGraphicFramePr>
        <xdr:cNvPr id="2" name="Chart 2"/>
        <xdr:cNvGraphicFramePr/>
      </xdr:nvGraphicFramePr>
      <xdr:xfrm>
        <a:off x="7419975" y="4124325"/>
        <a:ext cx="27051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9</xdr:row>
      <xdr:rowOff>95250</xdr:rowOff>
    </xdr:from>
    <xdr:to>
      <xdr:col>2</xdr:col>
      <xdr:colOff>1304925</xdr:colOff>
      <xdr:row>9</xdr:row>
      <xdr:rowOff>95250</xdr:rowOff>
    </xdr:to>
    <xdr:sp>
      <xdr:nvSpPr>
        <xdr:cNvPr id="1" name="Line 1"/>
        <xdr:cNvSpPr>
          <a:spLocks/>
        </xdr:cNvSpPr>
      </xdr:nvSpPr>
      <xdr:spPr>
        <a:xfrm>
          <a:off x="1609725" y="1552575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16.28125" style="0" customWidth="1"/>
    <col min="2" max="2" width="8.7109375" style="1" customWidth="1"/>
    <col min="3" max="3" width="5.28125" style="0" customWidth="1"/>
    <col min="4" max="6" width="6.57421875" style="0" customWidth="1"/>
    <col min="7" max="7" width="11.421875" style="11" customWidth="1"/>
    <col min="8" max="8" width="15.7109375" style="4" customWidth="1"/>
    <col min="9" max="9" width="8.140625" style="4" customWidth="1"/>
    <col min="10" max="10" width="7.8515625" style="4" customWidth="1"/>
    <col min="11" max="11" width="12.57421875" style="4" customWidth="1"/>
    <col min="12" max="12" width="10.140625" style="4" customWidth="1"/>
    <col min="13" max="16" width="8.421875" style="0" customWidth="1"/>
    <col min="17" max="17" width="11.7109375" style="0" customWidth="1"/>
    <col min="18" max="18" width="12.140625" style="0" customWidth="1"/>
  </cols>
  <sheetData>
    <row r="1" spans="10:16" ht="12.75">
      <c r="J1" s="68" t="s">
        <v>193</v>
      </c>
      <c r="M1" s="5"/>
      <c r="N1" s="2" t="s">
        <v>6</v>
      </c>
      <c r="O1" s="5"/>
      <c r="P1" s="2" t="s">
        <v>8</v>
      </c>
    </row>
    <row r="2" spans="1:18" ht="15" thickBot="1">
      <c r="A2" s="3" t="s">
        <v>188</v>
      </c>
      <c r="B2" s="3" t="s">
        <v>190</v>
      </c>
      <c r="C2" s="3" t="s">
        <v>191</v>
      </c>
      <c r="D2" s="3" t="s">
        <v>144</v>
      </c>
      <c r="E2" s="3" t="s">
        <v>145</v>
      </c>
      <c r="F2" s="3" t="s">
        <v>146</v>
      </c>
      <c r="G2" s="70" t="s">
        <v>147</v>
      </c>
      <c r="H2" s="6" t="s">
        <v>148</v>
      </c>
      <c r="I2" s="6" t="s">
        <v>196</v>
      </c>
      <c r="J2" s="6" t="s">
        <v>194</v>
      </c>
      <c r="K2" s="6" t="s">
        <v>167</v>
      </c>
      <c r="L2" s="6" t="s">
        <v>151</v>
      </c>
      <c r="M2" s="6" t="s">
        <v>86</v>
      </c>
      <c r="N2" s="3" t="s">
        <v>192</v>
      </c>
      <c r="O2" s="6" t="s">
        <v>87</v>
      </c>
      <c r="P2" s="3" t="s">
        <v>192</v>
      </c>
      <c r="Q2" s="6" t="s">
        <v>195</v>
      </c>
      <c r="R2" s="6" t="s">
        <v>197</v>
      </c>
    </row>
    <row r="3" spans="1:18" ht="12.75" thickTop="1">
      <c r="A3" s="69" t="s">
        <v>186</v>
      </c>
      <c r="B3" s="1" t="s">
        <v>16</v>
      </c>
      <c r="C3" s="67" t="s">
        <v>19</v>
      </c>
      <c r="D3" s="4">
        <v>1.82</v>
      </c>
      <c r="E3" s="4">
        <v>8.99</v>
      </c>
      <c r="F3" s="4">
        <v>12.48</v>
      </c>
      <c r="G3" s="11">
        <f aca="true" t="shared" si="0" ref="G3:G22">SQRT(D3^2+E3^2+F3^2)</f>
        <v>15.488153537462107</v>
      </c>
      <c r="H3" t="s">
        <v>166</v>
      </c>
      <c r="I3" s="4">
        <v>-11.2</v>
      </c>
      <c r="J3" s="4">
        <v>0.01</v>
      </c>
      <c r="K3" t="s">
        <v>162</v>
      </c>
      <c r="L3" t="s">
        <v>151</v>
      </c>
      <c r="M3" s="4">
        <v>0.98</v>
      </c>
      <c r="N3" s="7" t="str">
        <f aca="true" t="shared" si="1" ref="N3:N22">VLOOKUP(M3,alphaTable,3,TRUE)</f>
        <v>ia</v>
      </c>
      <c r="O3" s="4">
        <v>0.93</v>
      </c>
      <c r="P3" s="7" t="str">
        <f aca="true" t="shared" si="2" ref="P3:P22">VLOOKUP(O3,betaTable,3,TRUE)</f>
        <v>ib</v>
      </c>
      <c r="Q3" s="4">
        <f aca="true" t="shared" si="3" ref="Q3:Q22">I3*M3</f>
        <v>-10.975999999999999</v>
      </c>
      <c r="R3" s="4">
        <f aca="true" t="shared" si="4" ref="R3:R22">I3*O3</f>
        <v>-10.416</v>
      </c>
    </row>
    <row r="4" spans="1:19" ht="13.5">
      <c r="A4" s="69" t="s">
        <v>178</v>
      </c>
      <c r="B4" s="1" t="s">
        <v>27</v>
      </c>
      <c r="C4" s="67" t="s">
        <v>31</v>
      </c>
      <c r="D4" s="4">
        <v>2.1</v>
      </c>
      <c r="E4" s="4">
        <v>9.47</v>
      </c>
      <c r="F4" s="4">
        <v>4.07</v>
      </c>
      <c r="G4" s="11">
        <f t="shared" si="0"/>
        <v>10.519306060762753</v>
      </c>
      <c r="H4" t="s">
        <v>158</v>
      </c>
      <c r="I4" s="4">
        <v>-9.9</v>
      </c>
      <c r="J4" s="4">
        <v>0.18</v>
      </c>
      <c r="K4" t="s">
        <v>159</v>
      </c>
      <c r="L4" t="s">
        <v>151</v>
      </c>
      <c r="M4" s="4">
        <v>1.51</v>
      </c>
      <c r="N4" s="7" t="str">
        <f t="shared" si="1"/>
        <v>Ha</v>
      </c>
      <c r="O4" s="4">
        <v>0.37</v>
      </c>
      <c r="P4" s="7" t="str">
        <f t="shared" si="2"/>
        <v>Bb</v>
      </c>
      <c r="Q4" s="4">
        <f t="shared" si="3"/>
        <v>-14.949</v>
      </c>
      <c r="R4" s="4">
        <f>I4*O4</f>
        <v>-3.6630000000000003</v>
      </c>
      <c r="S4" t="s">
        <v>198</v>
      </c>
    </row>
    <row r="5" spans="1:18" ht="12.75">
      <c r="A5" s="69" t="s">
        <v>180</v>
      </c>
      <c r="B5" s="1" t="s">
        <v>18</v>
      </c>
      <c r="C5" s="67" t="s">
        <v>21</v>
      </c>
      <c r="D5" s="4">
        <v>1.99</v>
      </c>
      <c r="E5" s="4">
        <v>9.9</v>
      </c>
      <c r="F5" s="4">
        <v>3.9</v>
      </c>
      <c r="G5" s="11">
        <f t="shared" si="0"/>
        <v>10.824975750550205</v>
      </c>
      <c r="H5" t="s">
        <v>160</v>
      </c>
      <c r="I5" s="4">
        <v>-7.4</v>
      </c>
      <c r="J5" s="4">
        <v>0.15</v>
      </c>
      <c r="K5" t="s">
        <v>159</v>
      </c>
      <c r="L5" t="s">
        <v>151</v>
      </c>
      <c r="M5" s="4">
        <v>1.01</v>
      </c>
      <c r="N5" s="7" t="str">
        <f t="shared" si="1"/>
        <v>Ia</v>
      </c>
      <c r="O5" s="4">
        <v>0.54</v>
      </c>
      <c r="P5" s="7" t="str">
        <f t="shared" si="2"/>
        <v>Bb</v>
      </c>
      <c r="Q5" s="4">
        <f t="shared" si="3"/>
        <v>-7.474</v>
      </c>
      <c r="R5" s="4">
        <f t="shared" si="4"/>
        <v>-3.9960000000000004</v>
      </c>
    </row>
    <row r="6" spans="1:18" ht="12.75">
      <c r="A6" s="20" t="s">
        <v>183</v>
      </c>
      <c r="B6" s="1" t="s">
        <v>47</v>
      </c>
      <c r="C6" s="67" t="s">
        <v>64</v>
      </c>
      <c r="D6" s="4">
        <v>2.16</v>
      </c>
      <c r="E6" s="4">
        <v>9.06</v>
      </c>
      <c r="F6" s="4">
        <v>10.54</v>
      </c>
      <c r="G6" s="11">
        <f t="shared" si="0"/>
        <v>14.065589216239752</v>
      </c>
      <c r="H6" t="s">
        <v>164</v>
      </c>
      <c r="I6" s="4">
        <v>-4.2</v>
      </c>
      <c r="J6" s="4">
        <v>0.03</v>
      </c>
      <c r="K6" t="s">
        <v>162</v>
      </c>
      <c r="L6" t="s">
        <v>151</v>
      </c>
      <c r="M6" s="4">
        <v>1.16</v>
      </c>
      <c r="N6" s="7" t="str">
        <f t="shared" si="1"/>
        <v>ha</v>
      </c>
      <c r="O6" s="4">
        <v>0.74</v>
      </c>
      <c r="P6" s="7" t="str">
        <f t="shared" si="2"/>
        <v>bb</v>
      </c>
      <c r="Q6" s="4">
        <f t="shared" si="3"/>
        <v>-4.872</v>
      </c>
      <c r="R6" s="4">
        <f t="shared" si="4"/>
        <v>-3.108</v>
      </c>
    </row>
    <row r="7" spans="1:18" ht="12.75">
      <c r="A7" s="69" t="s">
        <v>179</v>
      </c>
      <c r="B7" s="1" t="s">
        <v>50</v>
      </c>
      <c r="C7" s="67" t="s">
        <v>61</v>
      </c>
      <c r="D7" s="4">
        <v>1.95</v>
      </c>
      <c r="E7" s="4">
        <v>10.64</v>
      </c>
      <c r="F7" s="4"/>
      <c r="G7" s="11">
        <f t="shared" si="0"/>
        <v>10.817213134629455</v>
      </c>
      <c r="H7" t="s">
        <v>157</v>
      </c>
      <c r="I7" s="4">
        <v>-3.3</v>
      </c>
      <c r="J7" s="4">
        <v>0.18</v>
      </c>
      <c r="K7" t="s">
        <v>150</v>
      </c>
      <c r="L7" t="s">
        <v>154</v>
      </c>
      <c r="M7" s="4">
        <v>0.57</v>
      </c>
      <c r="N7" s="7" t="str">
        <f t="shared" si="1"/>
        <v>Ba</v>
      </c>
      <c r="O7" s="4">
        <v>0.55</v>
      </c>
      <c r="P7" s="7" t="str">
        <f t="shared" si="2"/>
        <v>Bb</v>
      </c>
      <c r="Q7" s="4">
        <f t="shared" si="3"/>
        <v>-1.8809999999999998</v>
      </c>
      <c r="R7" s="4">
        <f t="shared" si="4"/>
        <v>-1.815</v>
      </c>
    </row>
    <row r="8" spans="1:18" ht="12.75">
      <c r="A8" s="69" t="s">
        <v>182</v>
      </c>
      <c r="B8" s="1" t="s">
        <v>29</v>
      </c>
      <c r="C8" s="67" t="s">
        <v>22</v>
      </c>
      <c r="D8" s="4">
        <v>1.92</v>
      </c>
      <c r="E8" s="4">
        <v>10.72</v>
      </c>
      <c r="F8" s="4">
        <v>8.37</v>
      </c>
      <c r="G8" s="11">
        <f t="shared" si="0"/>
        <v>13.735417722078932</v>
      </c>
      <c r="H8" t="s">
        <v>163</v>
      </c>
      <c r="I8" s="4">
        <v>-2.8</v>
      </c>
      <c r="J8" s="4">
        <v>0.4</v>
      </c>
      <c r="K8" t="s">
        <v>150</v>
      </c>
      <c r="L8" t="s">
        <v>151</v>
      </c>
      <c r="M8" s="4">
        <v>0.7</v>
      </c>
      <c r="N8" s="7" t="str">
        <f t="shared" si="1"/>
        <v>ia</v>
      </c>
      <c r="O8" s="4">
        <v>1.19</v>
      </c>
      <c r="P8" s="7" t="str">
        <f t="shared" si="2"/>
        <v>hb</v>
      </c>
      <c r="Q8" s="4">
        <f t="shared" si="3"/>
        <v>-1.9599999999999997</v>
      </c>
      <c r="R8" s="4">
        <f t="shared" si="4"/>
        <v>-3.332</v>
      </c>
    </row>
    <row r="9" spans="1:18" ht="12.75">
      <c r="A9" s="20" t="s">
        <v>189</v>
      </c>
      <c r="B9" s="1" t="s">
        <v>28</v>
      </c>
      <c r="C9" s="67" t="s">
        <v>30</v>
      </c>
      <c r="D9" s="4">
        <v>2.17</v>
      </c>
      <c r="E9" s="4">
        <v>9.13</v>
      </c>
      <c r="F9" s="4"/>
      <c r="G9" s="11">
        <f t="shared" si="0"/>
        <v>9.38433801607764</v>
      </c>
      <c r="H9" t="s">
        <v>149</v>
      </c>
      <c r="I9" s="4">
        <v>-0.3</v>
      </c>
      <c r="J9" s="4">
        <v>0.07</v>
      </c>
      <c r="K9" t="s">
        <v>150</v>
      </c>
      <c r="L9" t="s">
        <v>151</v>
      </c>
      <c r="M9" s="4">
        <v>1.11</v>
      </c>
      <c r="N9" s="7" t="str">
        <f t="shared" si="1"/>
        <v>ha</v>
      </c>
      <c r="O9" s="4">
        <v>1.1</v>
      </c>
      <c r="P9" s="7" t="str">
        <f t="shared" si="2"/>
        <v>hb</v>
      </c>
      <c r="Q9" s="4">
        <f t="shared" si="3"/>
        <v>-0.333</v>
      </c>
      <c r="R9" s="4">
        <f t="shared" si="4"/>
        <v>-0.33</v>
      </c>
    </row>
    <row r="10" spans="1:18" ht="12.75">
      <c r="A10" s="69" t="s">
        <v>169</v>
      </c>
      <c r="B10" s="1" t="s">
        <v>51</v>
      </c>
      <c r="C10" s="67" t="s">
        <v>60</v>
      </c>
      <c r="D10" s="4">
        <v>2.19</v>
      </c>
      <c r="E10" s="4">
        <v>9.21</v>
      </c>
      <c r="F10" s="4"/>
      <c r="G10" s="11">
        <f t="shared" si="0"/>
        <v>9.466794600074516</v>
      </c>
      <c r="H10" t="s">
        <v>152</v>
      </c>
      <c r="I10" s="4">
        <v>-0.3</v>
      </c>
      <c r="J10" s="4">
        <v>0.22</v>
      </c>
      <c r="K10" t="s">
        <v>150</v>
      </c>
      <c r="L10" t="s">
        <v>151</v>
      </c>
      <c r="M10" s="4">
        <v>0.77</v>
      </c>
      <c r="N10" s="7" t="str">
        <f t="shared" si="1"/>
        <v>ia</v>
      </c>
      <c r="O10" s="4">
        <v>0.75</v>
      </c>
      <c r="P10" s="7" t="str">
        <f t="shared" si="2"/>
        <v>bb</v>
      </c>
      <c r="Q10" s="4">
        <f t="shared" si="3"/>
        <v>-0.23099999999999998</v>
      </c>
      <c r="R10" s="4">
        <f t="shared" si="4"/>
        <v>-0.22499999999999998</v>
      </c>
    </row>
    <row r="11" spans="1:18" ht="12.75">
      <c r="A11" s="69" t="s">
        <v>185</v>
      </c>
      <c r="B11" s="1" t="s">
        <v>17</v>
      </c>
      <c r="C11" s="67" t="s">
        <v>20</v>
      </c>
      <c r="D11" s="4">
        <v>2.14</v>
      </c>
      <c r="E11" s="4">
        <v>8.72</v>
      </c>
      <c r="F11" s="4"/>
      <c r="G11" s="11">
        <f t="shared" si="0"/>
        <v>8.97875269734054</v>
      </c>
      <c r="H11" t="s">
        <v>149</v>
      </c>
      <c r="I11" s="4">
        <v>-0.2</v>
      </c>
      <c r="J11" s="4">
        <v>0.12</v>
      </c>
      <c r="K11" t="s">
        <v>150</v>
      </c>
      <c r="L11" t="s">
        <v>151</v>
      </c>
      <c r="M11" s="4">
        <v>0.67</v>
      </c>
      <c r="N11" s="7" t="str">
        <f t="shared" si="1"/>
        <v>ba</v>
      </c>
      <c r="O11" s="4">
        <v>0.89</v>
      </c>
      <c r="P11" s="7" t="str">
        <f t="shared" si="2"/>
        <v>ib</v>
      </c>
      <c r="Q11" s="4">
        <f t="shared" si="3"/>
        <v>-0.134</v>
      </c>
      <c r="R11" s="4">
        <f t="shared" si="4"/>
        <v>-0.17800000000000002</v>
      </c>
    </row>
    <row r="12" spans="1:18" ht="12.75">
      <c r="A12" s="69" t="s">
        <v>176</v>
      </c>
      <c r="B12" s="1" t="s">
        <v>26</v>
      </c>
      <c r="C12" s="67" t="s">
        <v>14</v>
      </c>
      <c r="D12" s="4">
        <v>2.35</v>
      </c>
      <c r="E12" s="4">
        <v>9.78</v>
      </c>
      <c r="F12" s="4"/>
      <c r="G12" s="11">
        <f>SQRT(D12^2+E12^2+F12^2)</f>
        <v>10.058374620185907</v>
      </c>
      <c r="H12" t="s">
        <v>156</v>
      </c>
      <c r="I12" s="4">
        <v>0</v>
      </c>
      <c r="J12" s="4">
        <v>0.36</v>
      </c>
      <c r="K12" t="s">
        <v>150</v>
      </c>
      <c r="L12" t="s">
        <v>154</v>
      </c>
      <c r="M12" s="4">
        <v>0.57</v>
      </c>
      <c r="N12" s="7" t="str">
        <f t="shared" si="1"/>
        <v>Ba</v>
      </c>
      <c r="O12" s="4">
        <v>0.75</v>
      </c>
      <c r="P12" s="7" t="str">
        <f t="shared" si="2"/>
        <v>bb</v>
      </c>
      <c r="Q12" s="4">
        <f t="shared" si="3"/>
        <v>0</v>
      </c>
      <c r="R12" s="4">
        <f t="shared" si="4"/>
        <v>0</v>
      </c>
    </row>
    <row r="13" spans="1:18" ht="12.75">
      <c r="A13" s="69" t="s">
        <v>168</v>
      </c>
      <c r="B13" s="1" t="s">
        <v>52</v>
      </c>
      <c r="C13" s="67" t="s">
        <v>59</v>
      </c>
      <c r="D13" s="4">
        <v>2.09</v>
      </c>
      <c r="E13" s="4">
        <v>9.1</v>
      </c>
      <c r="F13" s="4"/>
      <c r="G13" s="11">
        <f t="shared" si="0"/>
        <v>9.336921334144353</v>
      </c>
      <c r="H13" t="s">
        <v>152</v>
      </c>
      <c r="I13" s="4">
        <v>0.4</v>
      </c>
      <c r="J13" s="4">
        <v>0.23</v>
      </c>
      <c r="K13" t="s">
        <v>150</v>
      </c>
      <c r="L13" t="s">
        <v>151</v>
      </c>
      <c r="M13" s="4">
        <v>0.83</v>
      </c>
      <c r="N13" s="7" t="str">
        <f t="shared" si="1"/>
        <v>ia</v>
      </c>
      <c r="O13" s="4">
        <v>1.19</v>
      </c>
      <c r="P13" s="7" t="str">
        <f t="shared" si="2"/>
        <v>hb</v>
      </c>
      <c r="Q13" s="4">
        <f t="shared" si="3"/>
        <v>0.332</v>
      </c>
      <c r="R13" s="4">
        <f t="shared" si="4"/>
        <v>0.476</v>
      </c>
    </row>
    <row r="14" spans="1:18" ht="12.75">
      <c r="A14" s="69" t="s">
        <v>181</v>
      </c>
      <c r="B14" s="1" t="s">
        <v>44</v>
      </c>
      <c r="C14" s="67" t="s">
        <v>9</v>
      </c>
      <c r="D14" s="4">
        <v>1.8</v>
      </c>
      <c r="E14" s="4">
        <v>9.33</v>
      </c>
      <c r="F14" s="4">
        <v>6.04</v>
      </c>
      <c r="G14" s="11">
        <f t="shared" si="0"/>
        <v>11.259240649351092</v>
      </c>
      <c r="H14" t="s">
        <v>161</v>
      </c>
      <c r="I14" s="4">
        <v>0.5</v>
      </c>
      <c r="J14" s="4">
        <v>0.17</v>
      </c>
      <c r="K14" t="s">
        <v>162</v>
      </c>
      <c r="L14" t="s">
        <v>151</v>
      </c>
      <c r="M14" s="4">
        <v>1</v>
      </c>
      <c r="N14" s="7" t="str">
        <f t="shared" si="1"/>
        <v>Ia</v>
      </c>
      <c r="O14" s="4">
        <v>0.87</v>
      </c>
      <c r="P14" s="7" t="str">
        <f t="shared" si="2"/>
        <v>ib</v>
      </c>
      <c r="Q14" s="4">
        <f t="shared" si="3"/>
        <v>0.5</v>
      </c>
      <c r="R14" s="4">
        <f t="shared" si="4"/>
        <v>0.435</v>
      </c>
    </row>
    <row r="15" spans="1:18" ht="12.75">
      <c r="A15" s="69" t="s">
        <v>177</v>
      </c>
      <c r="B15" s="1" t="s">
        <v>1</v>
      </c>
      <c r="C15" s="67" t="s">
        <v>2</v>
      </c>
      <c r="D15" s="4">
        <v>2.35</v>
      </c>
      <c r="E15" s="4">
        <v>9.87</v>
      </c>
      <c r="F15" s="4"/>
      <c r="G15" s="11">
        <f t="shared" si="0"/>
        <v>10.145905578113764</v>
      </c>
      <c r="H15" t="s">
        <v>156</v>
      </c>
      <c r="I15" s="4">
        <v>0.5</v>
      </c>
      <c r="J15" s="4">
        <v>0.38</v>
      </c>
      <c r="K15" t="s">
        <v>150</v>
      </c>
      <c r="L15" t="s">
        <v>154</v>
      </c>
      <c r="M15" s="4">
        <v>1.42</v>
      </c>
      <c r="N15" s="7" t="str">
        <f t="shared" si="1"/>
        <v>Ha</v>
      </c>
      <c r="O15" s="4">
        <v>0.83</v>
      </c>
      <c r="P15" s="7" t="str">
        <f t="shared" si="2"/>
        <v>ib</v>
      </c>
      <c r="Q15" s="4">
        <f t="shared" si="3"/>
        <v>0.71</v>
      </c>
      <c r="R15" s="4">
        <f t="shared" si="4"/>
        <v>0.415</v>
      </c>
    </row>
    <row r="16" spans="1:18" ht="12.75">
      <c r="A16" s="69" t="s">
        <v>170</v>
      </c>
      <c r="B16" s="1" t="s">
        <v>48</v>
      </c>
      <c r="C16" s="67" t="s">
        <v>63</v>
      </c>
      <c r="D16" s="4">
        <v>2.13</v>
      </c>
      <c r="E16" s="4">
        <v>9.28</v>
      </c>
      <c r="F16" s="4"/>
      <c r="G16" s="11">
        <f t="shared" si="0"/>
        <v>9.521307683296449</v>
      </c>
      <c r="H16" t="s">
        <v>153</v>
      </c>
      <c r="I16" s="4">
        <v>1.3</v>
      </c>
      <c r="J16" s="4">
        <v>0.4</v>
      </c>
      <c r="K16" t="s">
        <v>150</v>
      </c>
      <c r="L16" t="s">
        <v>154</v>
      </c>
      <c r="M16" s="4">
        <v>1.45</v>
      </c>
      <c r="N16" s="7" t="str">
        <f t="shared" si="1"/>
        <v>Ha</v>
      </c>
      <c r="O16" s="4">
        <v>1.05</v>
      </c>
      <c r="P16" s="7" t="str">
        <f t="shared" si="2"/>
        <v>hb</v>
      </c>
      <c r="Q16" s="4">
        <f t="shared" si="3"/>
        <v>1.885</v>
      </c>
      <c r="R16" s="4">
        <f t="shared" si="4"/>
        <v>1.3650000000000002</v>
      </c>
    </row>
    <row r="17" spans="1:18" ht="12.75">
      <c r="A17" s="69" t="s">
        <v>173</v>
      </c>
      <c r="B17" s="1" t="s">
        <v>55</v>
      </c>
      <c r="C17" s="67" t="s">
        <v>56</v>
      </c>
      <c r="D17" s="4">
        <v>2.29</v>
      </c>
      <c r="E17" s="4">
        <v>9.74</v>
      </c>
      <c r="F17" s="4"/>
      <c r="G17" s="11">
        <f t="shared" si="0"/>
        <v>10.005583441259185</v>
      </c>
      <c r="H17" t="s">
        <v>156</v>
      </c>
      <c r="I17" s="4">
        <v>1.5</v>
      </c>
      <c r="J17" s="4">
        <v>0.54</v>
      </c>
      <c r="K17" t="s">
        <v>150</v>
      </c>
      <c r="L17" t="s">
        <v>154</v>
      </c>
      <c r="M17" s="4">
        <v>1.06</v>
      </c>
      <c r="N17" s="7" t="str">
        <f t="shared" si="1"/>
        <v>ha</v>
      </c>
      <c r="O17" s="4">
        <v>1.7</v>
      </c>
      <c r="P17" s="7" t="str">
        <f t="shared" si="2"/>
        <v>Hb</v>
      </c>
      <c r="Q17" s="4">
        <f t="shared" si="3"/>
        <v>1.59</v>
      </c>
      <c r="R17" s="4">
        <f t="shared" si="4"/>
        <v>2.55</v>
      </c>
    </row>
    <row r="18" spans="1:18" ht="12.75">
      <c r="A18" s="69" t="s">
        <v>174</v>
      </c>
      <c r="B18" s="1" t="s">
        <v>46</v>
      </c>
      <c r="C18" s="67" t="s">
        <v>65</v>
      </c>
      <c r="D18" s="4">
        <v>2.33</v>
      </c>
      <c r="E18" s="4">
        <v>9.74</v>
      </c>
      <c r="F18" s="4"/>
      <c r="G18" s="11">
        <f t="shared" si="0"/>
        <v>10.014814027229862</v>
      </c>
      <c r="H18" t="s">
        <v>156</v>
      </c>
      <c r="I18" s="4">
        <v>1.8</v>
      </c>
      <c r="J18" s="4">
        <v>0.45</v>
      </c>
      <c r="K18" t="s">
        <v>150</v>
      </c>
      <c r="L18" t="s">
        <v>154</v>
      </c>
      <c r="M18" s="4">
        <v>1.21</v>
      </c>
      <c r="N18" s="7" t="str">
        <f t="shared" si="1"/>
        <v>Ha</v>
      </c>
      <c r="O18" s="4">
        <v>1.3</v>
      </c>
      <c r="P18" s="7" t="str">
        <f t="shared" si="2"/>
        <v>hb</v>
      </c>
      <c r="Q18" s="4">
        <f t="shared" si="3"/>
        <v>2.178</v>
      </c>
      <c r="R18" s="4">
        <f t="shared" si="4"/>
        <v>2.3400000000000003</v>
      </c>
    </row>
    <row r="19" spans="1:18" ht="12.75">
      <c r="A19" s="69" t="s">
        <v>184</v>
      </c>
      <c r="B19" s="1" t="s">
        <v>54</v>
      </c>
      <c r="C19" s="67" t="s">
        <v>57</v>
      </c>
      <c r="D19" s="4">
        <v>2.2</v>
      </c>
      <c r="E19" s="4">
        <v>9.21</v>
      </c>
      <c r="F19" s="4">
        <v>10.46</v>
      </c>
      <c r="G19" s="11">
        <f t="shared" si="0"/>
        <v>14.109418839909745</v>
      </c>
      <c r="H19" t="s">
        <v>165</v>
      </c>
      <c r="I19" s="4">
        <v>2.3</v>
      </c>
      <c r="J19" s="4">
        <v>0.15</v>
      </c>
      <c r="K19" t="s">
        <v>150</v>
      </c>
      <c r="L19" t="s">
        <v>151</v>
      </c>
      <c r="M19" s="4">
        <v>0.69</v>
      </c>
      <c r="N19" s="7" t="str">
        <f t="shared" si="1"/>
        <v>ba</v>
      </c>
      <c r="O19" s="4">
        <v>1.47</v>
      </c>
      <c r="P19" s="7" t="str">
        <f t="shared" si="2"/>
        <v>Hb</v>
      </c>
      <c r="Q19" s="4">
        <f t="shared" si="3"/>
        <v>1.5869999999999997</v>
      </c>
      <c r="R19" s="4">
        <f t="shared" si="4"/>
        <v>3.381</v>
      </c>
    </row>
    <row r="20" spans="1:18" ht="12.75">
      <c r="A20" s="69" t="s">
        <v>175</v>
      </c>
      <c r="B20" s="1" t="s">
        <v>45</v>
      </c>
      <c r="C20" s="67" t="s">
        <v>10</v>
      </c>
      <c r="D20" s="4">
        <v>2.32</v>
      </c>
      <c r="E20" s="4">
        <v>9.76</v>
      </c>
      <c r="F20" s="4"/>
      <c r="G20" s="11">
        <f t="shared" si="0"/>
        <v>10.031948963187562</v>
      </c>
      <c r="H20" t="s">
        <v>156</v>
      </c>
      <c r="I20" s="4">
        <v>2.5</v>
      </c>
      <c r="J20" s="4">
        <v>0.6</v>
      </c>
      <c r="K20" t="s">
        <v>150</v>
      </c>
      <c r="L20" t="s">
        <v>154</v>
      </c>
      <c r="M20" s="4">
        <v>1.08</v>
      </c>
      <c r="N20" s="7" t="str">
        <f t="shared" si="1"/>
        <v>ha</v>
      </c>
      <c r="O20" s="4">
        <v>1.6</v>
      </c>
      <c r="P20" s="7" t="str">
        <f t="shared" si="2"/>
        <v>Hb</v>
      </c>
      <c r="Q20" s="4">
        <f t="shared" si="3"/>
        <v>2.7</v>
      </c>
      <c r="R20" s="4">
        <f t="shared" si="4"/>
        <v>4</v>
      </c>
    </row>
    <row r="21" spans="1:18" ht="12.75">
      <c r="A21" s="20" t="s">
        <v>171</v>
      </c>
      <c r="B21" s="1" t="s">
        <v>49</v>
      </c>
      <c r="C21" s="67" t="s">
        <v>62</v>
      </c>
      <c r="D21" s="4">
        <v>2.2</v>
      </c>
      <c r="E21" s="4">
        <v>9.31</v>
      </c>
      <c r="F21" s="4"/>
      <c r="G21" s="11">
        <f t="shared" si="0"/>
        <v>9.566404758319607</v>
      </c>
      <c r="H21" t="s">
        <v>155</v>
      </c>
      <c r="I21" s="4">
        <v>2.5</v>
      </c>
      <c r="J21" s="4">
        <v>0.5</v>
      </c>
      <c r="K21" t="s">
        <v>150</v>
      </c>
      <c r="L21" t="s">
        <v>154</v>
      </c>
      <c r="M21" s="4">
        <v>1.13</v>
      </c>
      <c r="N21" s="7" t="str">
        <f t="shared" si="1"/>
        <v>ha</v>
      </c>
      <c r="O21" s="4">
        <v>1.38</v>
      </c>
      <c r="P21" s="7" t="str">
        <f t="shared" si="2"/>
        <v>hb</v>
      </c>
      <c r="Q21" s="4">
        <f t="shared" si="3"/>
        <v>2.8249999999999997</v>
      </c>
      <c r="R21" s="4">
        <f t="shared" si="4"/>
        <v>3.4499999999999997</v>
      </c>
    </row>
    <row r="22" spans="1:19" ht="12.75">
      <c r="A22" s="69" t="s">
        <v>172</v>
      </c>
      <c r="B22" s="1" t="s">
        <v>187</v>
      </c>
      <c r="C22" s="67" t="s">
        <v>58</v>
      </c>
      <c r="D22" s="4">
        <v>2.46</v>
      </c>
      <c r="E22" s="4">
        <v>9.41</v>
      </c>
      <c r="F22" s="4"/>
      <c r="G22" s="11">
        <f t="shared" si="0"/>
        <v>9.726237710440763</v>
      </c>
      <c r="H22" t="s">
        <v>155</v>
      </c>
      <c r="I22" s="4">
        <v>3.4</v>
      </c>
      <c r="J22" s="4">
        <v>0.27</v>
      </c>
      <c r="K22" t="s">
        <v>150</v>
      </c>
      <c r="L22" t="s">
        <v>154</v>
      </c>
      <c r="M22" s="4">
        <v>1.08</v>
      </c>
      <c r="N22" s="7" t="str">
        <f t="shared" si="1"/>
        <v>ha</v>
      </c>
      <c r="O22" s="4">
        <v>1.37</v>
      </c>
      <c r="P22" s="7" t="str">
        <f t="shared" si="2"/>
        <v>hb</v>
      </c>
      <c r="Q22" s="4">
        <f t="shared" si="3"/>
        <v>3.672</v>
      </c>
      <c r="R22" s="4">
        <f t="shared" si="4"/>
        <v>4.658</v>
      </c>
      <c r="S22" t="s">
        <v>199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L58"/>
  <sheetViews>
    <sheetView workbookViewId="0" topLeftCell="A1">
      <selection activeCell="N51" sqref="N51"/>
    </sheetView>
  </sheetViews>
  <sheetFormatPr defaultColWidth="9.140625" defaultRowHeight="12.75"/>
  <cols>
    <col min="1" max="1" width="2.421875" style="0" customWidth="1"/>
    <col min="3" max="3" width="21.421875" style="0" customWidth="1"/>
    <col min="4" max="9" width="3.28125" style="0" customWidth="1"/>
    <col min="10" max="11" width="4.57421875" style="1" customWidth="1"/>
    <col min="12" max="12" width="15.421875" style="0" customWidth="1"/>
  </cols>
  <sheetData>
    <row r="8" ht="12.75">
      <c r="C8" s="23" t="s">
        <v>104</v>
      </c>
    </row>
    <row r="9" spans="4:11" ht="12.75">
      <c r="D9" s="13" t="s">
        <v>2</v>
      </c>
      <c r="E9" s="13" t="s">
        <v>22</v>
      </c>
      <c r="F9" s="13" t="s">
        <v>19</v>
      </c>
      <c r="G9" s="13" t="s">
        <v>9</v>
      </c>
      <c r="H9" s="13" t="s">
        <v>61</v>
      </c>
      <c r="I9" s="13" t="s">
        <v>10</v>
      </c>
      <c r="J9" s="13" t="s">
        <v>19</v>
      </c>
      <c r="K9" s="13" t="s">
        <v>57</v>
      </c>
    </row>
    <row r="10" spans="4:11" ht="12.75">
      <c r="D10" s="13" t="s">
        <v>2</v>
      </c>
      <c r="E10" t="s">
        <v>105</v>
      </c>
      <c r="J10"/>
      <c r="K10"/>
    </row>
    <row r="11" spans="5:11" ht="12.75">
      <c r="E11" s="13" t="s">
        <v>22</v>
      </c>
      <c r="F11" s="13" t="s">
        <v>19</v>
      </c>
      <c r="G11" s="13" t="s">
        <v>9</v>
      </c>
      <c r="H11" s="13" t="s">
        <v>61</v>
      </c>
      <c r="I11" s="13" t="s">
        <v>10</v>
      </c>
      <c r="J11" s="13" t="s">
        <v>19</v>
      </c>
      <c r="K11" s="13" t="s">
        <v>57</v>
      </c>
    </row>
    <row r="15" spans="3:10" ht="13.5" thickBot="1">
      <c r="C15" s="13" t="s">
        <v>118</v>
      </c>
      <c r="J15" s="1" t="s">
        <v>127</v>
      </c>
    </row>
    <row r="16" spans="3:12" ht="13.5" thickTop="1">
      <c r="C16" s="39" t="s">
        <v>128</v>
      </c>
      <c r="D16" s="40"/>
      <c r="E16" s="40"/>
      <c r="F16" s="41">
        <v>1</v>
      </c>
      <c r="G16" s="42"/>
      <c r="H16" s="42"/>
      <c r="I16" s="42"/>
      <c r="J16" s="42" t="s">
        <v>114</v>
      </c>
      <c r="K16" s="43" t="s">
        <v>113</v>
      </c>
      <c r="L16" s="44" t="s">
        <v>115</v>
      </c>
    </row>
    <row r="17" spans="3:12" ht="12.75">
      <c r="C17" s="30" t="s">
        <v>106</v>
      </c>
      <c r="D17" s="25"/>
      <c r="E17" s="25"/>
      <c r="F17" s="24"/>
      <c r="G17" s="2" t="s">
        <v>112</v>
      </c>
      <c r="H17" s="2" t="s">
        <v>112</v>
      </c>
      <c r="I17" s="2" t="s">
        <v>112</v>
      </c>
      <c r="J17" s="26"/>
      <c r="K17" s="28" t="s">
        <v>125</v>
      </c>
      <c r="L17" s="32" t="s">
        <v>131</v>
      </c>
    </row>
    <row r="18" spans="3:12" ht="12.75">
      <c r="C18" s="30"/>
      <c r="D18" s="25"/>
      <c r="E18" s="25"/>
      <c r="F18" s="24"/>
      <c r="G18" s="25"/>
      <c r="H18" s="25"/>
      <c r="I18" s="25"/>
      <c r="J18" s="26"/>
      <c r="K18" s="28" t="s">
        <v>129</v>
      </c>
      <c r="L18" s="31"/>
    </row>
    <row r="19" spans="3:12" ht="12.75">
      <c r="C19" s="30"/>
      <c r="D19" s="25"/>
      <c r="E19" s="25"/>
      <c r="F19" s="24"/>
      <c r="G19" s="25"/>
      <c r="H19" s="25"/>
      <c r="I19" s="25"/>
      <c r="J19" s="26"/>
      <c r="K19" s="28" t="s">
        <v>126</v>
      </c>
      <c r="L19" s="31"/>
    </row>
    <row r="20" spans="3:12" ht="12.75">
      <c r="C20" s="30"/>
      <c r="D20" s="25"/>
      <c r="E20" s="25"/>
      <c r="F20" s="24"/>
      <c r="G20" s="25"/>
      <c r="H20" s="25"/>
      <c r="I20" s="25"/>
      <c r="J20" s="2" t="s">
        <v>126</v>
      </c>
      <c r="K20" s="27"/>
      <c r="L20" s="31"/>
    </row>
    <row r="21" spans="3:12" ht="12.75">
      <c r="C21" s="30" t="s">
        <v>107</v>
      </c>
      <c r="D21" s="25"/>
      <c r="E21" s="25"/>
      <c r="F21" s="24"/>
      <c r="G21" s="25"/>
      <c r="H21" s="25"/>
      <c r="I21" s="25"/>
      <c r="J21" s="26"/>
      <c r="K21" s="28" t="s">
        <v>19</v>
      </c>
      <c r="L21" s="31"/>
    </row>
    <row r="22" spans="3:12" ht="12.75">
      <c r="C22" s="30"/>
      <c r="D22" s="25"/>
      <c r="E22" s="25"/>
      <c r="F22" s="24"/>
      <c r="G22" s="25"/>
      <c r="H22" s="25"/>
      <c r="I22" s="25"/>
      <c r="J22" s="26"/>
      <c r="K22" s="28" t="s">
        <v>64</v>
      </c>
      <c r="L22" s="31"/>
    </row>
    <row r="23" spans="3:12" ht="12.75">
      <c r="C23" s="30"/>
      <c r="D23" s="25"/>
      <c r="E23" s="25"/>
      <c r="F23" s="24"/>
      <c r="G23" s="25"/>
      <c r="H23" s="25"/>
      <c r="I23" s="25"/>
      <c r="J23" s="2" t="s">
        <v>126</v>
      </c>
      <c r="K23" s="27"/>
      <c r="L23" s="31"/>
    </row>
    <row r="24" spans="3:12" ht="12.75">
      <c r="C24" s="30"/>
      <c r="D24" s="25"/>
      <c r="E24" s="25"/>
      <c r="F24" s="24"/>
      <c r="G24" s="25"/>
      <c r="H24" s="25"/>
      <c r="I24" s="25"/>
      <c r="J24" s="26"/>
      <c r="K24" s="27"/>
      <c r="L24" s="31"/>
    </row>
    <row r="25" spans="3:12" ht="12.75">
      <c r="C25" s="30" t="s">
        <v>108</v>
      </c>
      <c r="D25" s="25"/>
      <c r="E25" s="25"/>
      <c r="F25" s="24"/>
      <c r="G25" s="25"/>
      <c r="H25" s="25"/>
      <c r="I25" s="25"/>
      <c r="J25" s="26"/>
      <c r="K25" s="28" t="s">
        <v>130</v>
      </c>
      <c r="L25" s="32" t="s">
        <v>109</v>
      </c>
    </row>
    <row r="26" spans="3:12" ht="12.75">
      <c r="C26" s="30" t="s">
        <v>110</v>
      </c>
      <c r="D26" s="25"/>
      <c r="E26" s="25"/>
      <c r="F26" s="24"/>
      <c r="G26" s="25"/>
      <c r="H26" s="25"/>
      <c r="I26" s="25"/>
      <c r="J26" s="26"/>
      <c r="K26" s="28" t="s">
        <v>130</v>
      </c>
      <c r="L26" s="32" t="s">
        <v>111</v>
      </c>
    </row>
    <row r="27" spans="3:12" ht="12.75">
      <c r="C27" s="30" t="s">
        <v>116</v>
      </c>
      <c r="D27" s="25"/>
      <c r="E27" s="25"/>
      <c r="F27" s="29" t="s">
        <v>126</v>
      </c>
      <c r="G27" s="25"/>
      <c r="H27" s="25"/>
      <c r="I27" s="25"/>
      <c r="J27" s="26"/>
      <c r="K27" s="27"/>
      <c r="L27" s="32"/>
    </row>
    <row r="28" spans="3:12" ht="12.75">
      <c r="C28" s="30" t="s">
        <v>117</v>
      </c>
      <c r="D28" s="25"/>
      <c r="E28" s="25"/>
      <c r="F28" s="24"/>
      <c r="G28" s="25"/>
      <c r="H28" s="25"/>
      <c r="I28" s="25"/>
      <c r="J28" s="26"/>
      <c r="K28" s="27"/>
      <c r="L28" s="32" t="s">
        <v>132</v>
      </c>
    </row>
    <row r="29" spans="3:12" ht="13.5" thickBot="1">
      <c r="C29" s="33"/>
      <c r="D29" s="34"/>
      <c r="E29" s="34"/>
      <c r="F29" s="35"/>
      <c r="G29" s="34"/>
      <c r="H29" s="34"/>
      <c r="I29" s="34"/>
      <c r="J29" s="36"/>
      <c r="K29" s="37"/>
      <c r="L29" s="38"/>
    </row>
    <row r="30" ht="13.5" thickTop="1"/>
    <row r="31" spans="3:12" ht="13.5" thickBot="1">
      <c r="C31" s="46" t="s">
        <v>119</v>
      </c>
      <c r="D31" s="25"/>
      <c r="E31" s="25"/>
      <c r="F31" s="25"/>
      <c r="G31" s="25"/>
      <c r="H31" s="25"/>
      <c r="I31" s="25"/>
      <c r="J31" s="26"/>
      <c r="K31" s="26"/>
      <c r="L31" s="25"/>
    </row>
    <row r="32" spans="3:12" ht="14.25" thickBot="1" thickTop="1">
      <c r="C32" s="47" t="s">
        <v>128</v>
      </c>
      <c r="D32" s="48"/>
      <c r="E32" s="48"/>
      <c r="F32" s="48">
        <v>1</v>
      </c>
      <c r="G32" s="48"/>
      <c r="H32" s="48"/>
      <c r="I32" s="48"/>
      <c r="J32" s="49" t="s">
        <v>114</v>
      </c>
      <c r="K32" s="49" t="s">
        <v>113</v>
      </c>
      <c r="L32" s="50" t="s">
        <v>115</v>
      </c>
    </row>
    <row r="33" spans="3:12" ht="12.75">
      <c r="C33" s="56" t="s">
        <v>120</v>
      </c>
      <c r="D33" s="51"/>
      <c r="E33" s="51"/>
      <c r="F33" s="51"/>
      <c r="G33" s="52" t="s">
        <v>112</v>
      </c>
      <c r="H33" s="52" t="s">
        <v>112</v>
      </c>
      <c r="I33" s="52" t="s">
        <v>112</v>
      </c>
      <c r="J33" s="52" t="s">
        <v>19</v>
      </c>
      <c r="K33" s="53"/>
      <c r="L33" s="57"/>
    </row>
    <row r="34" spans="3:12" ht="12.75">
      <c r="C34" s="30"/>
      <c r="D34" s="25"/>
      <c r="E34" s="25"/>
      <c r="F34" s="25"/>
      <c r="G34" s="25"/>
      <c r="H34" s="25"/>
      <c r="I34" s="25"/>
      <c r="J34" s="2" t="s">
        <v>64</v>
      </c>
      <c r="K34" s="26"/>
      <c r="L34" s="31"/>
    </row>
    <row r="35" spans="3:12" ht="13.5" thickBot="1">
      <c r="C35" s="58"/>
      <c r="D35" s="54"/>
      <c r="E35" s="54"/>
      <c r="F35" s="54"/>
      <c r="G35" s="54"/>
      <c r="H35" s="54"/>
      <c r="I35" s="54"/>
      <c r="J35" s="54"/>
      <c r="K35" s="55" t="s">
        <v>126</v>
      </c>
      <c r="L35" s="59"/>
    </row>
    <row r="36" spans="3:12" ht="15.75">
      <c r="C36" s="56" t="s">
        <v>121</v>
      </c>
      <c r="D36" s="51"/>
      <c r="E36" s="51"/>
      <c r="F36" s="51"/>
      <c r="G36" s="51"/>
      <c r="H36" s="51"/>
      <c r="I36" s="51"/>
      <c r="J36" s="52" t="s">
        <v>62</v>
      </c>
      <c r="K36" s="53"/>
      <c r="L36" s="60" t="s">
        <v>122</v>
      </c>
    </row>
    <row r="37" spans="3:12" ht="12.75">
      <c r="C37" s="30"/>
      <c r="D37" s="25"/>
      <c r="E37" s="25"/>
      <c r="F37" s="25"/>
      <c r="G37" s="25"/>
      <c r="H37" s="25"/>
      <c r="I37" s="25"/>
      <c r="J37" s="2" t="s">
        <v>58</v>
      </c>
      <c r="K37" s="26"/>
      <c r="L37" s="45" t="s">
        <v>123</v>
      </c>
    </row>
    <row r="38" spans="3:12" ht="12.75">
      <c r="C38" s="30"/>
      <c r="D38" s="25"/>
      <c r="E38" s="25"/>
      <c r="F38" s="25"/>
      <c r="G38" s="25"/>
      <c r="H38" s="25"/>
      <c r="I38" s="25"/>
      <c r="J38" s="2" t="s">
        <v>57</v>
      </c>
      <c r="K38" s="26"/>
      <c r="L38" s="31"/>
    </row>
    <row r="39" spans="3:12" ht="13.5" thickBot="1">
      <c r="C39" s="58"/>
      <c r="D39" s="54"/>
      <c r="E39" s="54"/>
      <c r="F39" s="54"/>
      <c r="G39" s="54"/>
      <c r="H39" s="54"/>
      <c r="I39" s="54"/>
      <c r="J39" s="61"/>
      <c r="K39" s="55" t="s">
        <v>126</v>
      </c>
      <c r="L39" s="59"/>
    </row>
    <row r="40" spans="3:12" ht="13.5" thickBot="1">
      <c r="C40" s="62" t="s">
        <v>124</v>
      </c>
      <c r="D40" s="63"/>
      <c r="E40" s="63"/>
      <c r="F40" s="63"/>
      <c r="G40" s="63"/>
      <c r="H40" s="63"/>
      <c r="I40" s="63"/>
      <c r="J40" s="64" t="s">
        <v>64</v>
      </c>
      <c r="K40" s="65"/>
      <c r="L40" s="66"/>
    </row>
    <row r="41" spans="3:12" ht="12.75">
      <c r="C41" s="56" t="s">
        <v>133</v>
      </c>
      <c r="D41" s="51"/>
      <c r="E41" s="51"/>
      <c r="F41" s="51"/>
      <c r="G41" s="51"/>
      <c r="H41" s="51"/>
      <c r="I41" s="51"/>
      <c r="J41" s="52" t="s">
        <v>2</v>
      </c>
      <c r="K41" s="53"/>
      <c r="L41" s="57"/>
    </row>
    <row r="42" spans="3:12" ht="12.75">
      <c r="C42" s="30"/>
      <c r="D42" s="25"/>
      <c r="E42" s="25"/>
      <c r="F42" s="25"/>
      <c r="G42" s="25"/>
      <c r="H42" s="25"/>
      <c r="I42" s="25"/>
      <c r="J42" s="2" t="s">
        <v>14</v>
      </c>
      <c r="K42" s="26"/>
      <c r="L42" s="31"/>
    </row>
    <row r="43" spans="3:12" ht="12.75">
      <c r="C43" s="30"/>
      <c r="D43" s="25"/>
      <c r="E43" s="25"/>
      <c r="F43" s="25"/>
      <c r="G43" s="25"/>
      <c r="H43" s="25"/>
      <c r="I43" s="25"/>
      <c r="J43" s="2" t="s">
        <v>60</v>
      </c>
      <c r="K43" s="26"/>
      <c r="L43" s="31"/>
    </row>
    <row r="44" spans="3:12" ht="12.75">
      <c r="C44" s="30"/>
      <c r="D44" s="25"/>
      <c r="E44" s="25"/>
      <c r="F44" s="25"/>
      <c r="G44" s="25"/>
      <c r="H44" s="25"/>
      <c r="I44" s="25"/>
      <c r="J44" s="2" t="s">
        <v>56</v>
      </c>
      <c r="K44" s="26"/>
      <c r="L44" s="31"/>
    </row>
    <row r="45" spans="3:12" ht="13.5" thickBot="1">
      <c r="C45" s="58"/>
      <c r="D45" s="54"/>
      <c r="E45" s="54"/>
      <c r="F45" s="54"/>
      <c r="G45" s="54"/>
      <c r="H45" s="54"/>
      <c r="I45" s="54"/>
      <c r="J45" s="61"/>
      <c r="K45" s="55" t="s">
        <v>126</v>
      </c>
      <c r="L45" s="59"/>
    </row>
    <row r="46" spans="3:12" ht="12.75">
      <c r="C46" s="56" t="s">
        <v>134</v>
      </c>
      <c r="D46" s="51"/>
      <c r="E46" s="51"/>
      <c r="F46" s="51"/>
      <c r="G46" s="51"/>
      <c r="H46" s="51"/>
      <c r="I46" s="51"/>
      <c r="J46" s="53"/>
      <c r="K46" s="52" t="s">
        <v>10</v>
      </c>
      <c r="L46" s="57" t="s">
        <v>135</v>
      </c>
    </row>
    <row r="47" spans="3:12" ht="12.75">
      <c r="C47" s="30"/>
      <c r="D47" s="25"/>
      <c r="E47" s="25"/>
      <c r="F47" s="25"/>
      <c r="G47" s="25"/>
      <c r="H47" s="25"/>
      <c r="I47" s="25"/>
      <c r="J47" s="26"/>
      <c r="K47" s="2" t="s">
        <v>63</v>
      </c>
      <c r="L47" s="31" t="s">
        <v>136</v>
      </c>
    </row>
    <row r="48" spans="3:12" ht="12.75">
      <c r="C48" s="30"/>
      <c r="D48" s="25"/>
      <c r="E48" s="25"/>
      <c r="F48" s="25"/>
      <c r="G48" s="25"/>
      <c r="H48" s="25"/>
      <c r="I48" s="25"/>
      <c r="J48" s="26"/>
      <c r="K48" s="2" t="s">
        <v>62</v>
      </c>
      <c r="L48" s="31" t="s">
        <v>137</v>
      </c>
    </row>
    <row r="49" spans="3:12" ht="12.75">
      <c r="C49" s="30"/>
      <c r="D49" s="25"/>
      <c r="E49" s="25"/>
      <c r="F49" s="25"/>
      <c r="G49" s="25"/>
      <c r="H49" s="25"/>
      <c r="I49" s="25"/>
      <c r="J49" s="26"/>
      <c r="K49" s="2" t="s">
        <v>58</v>
      </c>
      <c r="L49" s="31" t="s">
        <v>138</v>
      </c>
    </row>
    <row r="50" spans="3:12" ht="12.75">
      <c r="C50" s="30"/>
      <c r="D50" s="25"/>
      <c r="E50" s="25"/>
      <c r="F50" s="25"/>
      <c r="G50" s="25"/>
      <c r="H50" s="25"/>
      <c r="I50" s="25"/>
      <c r="J50" s="26"/>
      <c r="K50" s="2" t="s">
        <v>57</v>
      </c>
      <c r="L50" s="31"/>
    </row>
    <row r="51" spans="3:12" ht="12.75">
      <c r="C51" s="30"/>
      <c r="D51" s="25"/>
      <c r="E51" s="25"/>
      <c r="F51" s="25"/>
      <c r="G51" s="25"/>
      <c r="H51" s="25"/>
      <c r="I51" s="25"/>
      <c r="J51" s="26"/>
      <c r="K51" s="2" t="s">
        <v>56</v>
      </c>
      <c r="L51" s="31"/>
    </row>
    <row r="52" spans="3:12" ht="13.5" thickBot="1">
      <c r="C52" s="58"/>
      <c r="D52" s="54"/>
      <c r="E52" s="54"/>
      <c r="F52" s="54"/>
      <c r="G52" s="54"/>
      <c r="H52" s="54"/>
      <c r="I52" s="54"/>
      <c r="J52" s="55" t="s">
        <v>126</v>
      </c>
      <c r="K52" s="61"/>
      <c r="L52" s="59"/>
    </row>
    <row r="53" spans="3:12" ht="12.75">
      <c r="C53" s="56" t="s">
        <v>139</v>
      </c>
      <c r="D53" s="51"/>
      <c r="E53" s="51"/>
      <c r="F53" s="51"/>
      <c r="G53" s="51"/>
      <c r="H53" s="51"/>
      <c r="I53" s="51"/>
      <c r="J53" s="53"/>
      <c r="K53" s="52" t="s">
        <v>65</v>
      </c>
      <c r="L53" s="57" t="s">
        <v>140</v>
      </c>
    </row>
    <row r="54" spans="3:12" ht="12.75">
      <c r="C54" s="30"/>
      <c r="D54" s="25"/>
      <c r="E54" s="25"/>
      <c r="F54" s="25"/>
      <c r="G54" s="25"/>
      <c r="H54" s="25"/>
      <c r="I54" s="25"/>
      <c r="J54" s="26"/>
      <c r="K54" s="2" t="s">
        <v>62</v>
      </c>
      <c r="L54" s="31" t="s">
        <v>141</v>
      </c>
    </row>
    <row r="55" spans="3:12" ht="12.75">
      <c r="C55" s="30"/>
      <c r="D55" s="25"/>
      <c r="E55" s="25"/>
      <c r="F55" s="25"/>
      <c r="G55" s="25"/>
      <c r="H55" s="25"/>
      <c r="I55" s="25"/>
      <c r="J55" s="26"/>
      <c r="K55" s="2" t="s">
        <v>58</v>
      </c>
      <c r="L55" s="31" t="s">
        <v>142</v>
      </c>
    </row>
    <row r="56" spans="3:12" ht="12.75">
      <c r="C56" s="30"/>
      <c r="D56" s="25"/>
      <c r="E56" s="25"/>
      <c r="F56" s="25"/>
      <c r="G56" s="25"/>
      <c r="H56" s="25"/>
      <c r="I56" s="25"/>
      <c r="J56" s="26"/>
      <c r="K56" s="2" t="s">
        <v>57</v>
      </c>
      <c r="L56" s="31"/>
    </row>
    <row r="57" spans="3:12" ht="13.5" thickBot="1">
      <c r="C57" s="58"/>
      <c r="D57" s="54"/>
      <c r="E57" s="54"/>
      <c r="F57" s="54"/>
      <c r="G57" s="54"/>
      <c r="H57" s="54"/>
      <c r="I57" s="54"/>
      <c r="J57" s="55" t="s">
        <v>126</v>
      </c>
      <c r="K57" s="61"/>
      <c r="L57" s="59"/>
    </row>
    <row r="58" spans="3:12" ht="13.5" thickBot="1">
      <c r="C58" s="33" t="s">
        <v>143</v>
      </c>
      <c r="D58" s="34"/>
      <c r="E58" s="34"/>
      <c r="F58" s="34"/>
      <c r="G58" s="34"/>
      <c r="H58" s="34"/>
      <c r="I58" s="34"/>
      <c r="J58" s="3" t="s">
        <v>31</v>
      </c>
      <c r="K58" s="36"/>
      <c r="L58" s="38"/>
    </row>
    <row r="59" ht="13.5" thickTop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E51"/>
  <sheetViews>
    <sheetView view="pageBreakPreview" zoomScaleSheetLayoutView="100" workbookViewId="0" topLeftCell="A1">
      <selection activeCell="N4" sqref="N4"/>
    </sheetView>
  </sheetViews>
  <sheetFormatPr defaultColWidth="9.140625" defaultRowHeight="12.75"/>
  <cols>
    <col min="1" max="1" width="8.8515625" style="0" customWidth="1"/>
    <col min="2" max="2" width="12.7109375" style="0" customWidth="1"/>
    <col min="3" max="3" width="10.140625" style="1" customWidth="1"/>
    <col min="4" max="5" width="11.7109375" style="1" customWidth="1"/>
    <col min="6" max="6" width="11.7109375" style="4" customWidth="1"/>
    <col min="7" max="7" width="7.28125" style="0" customWidth="1"/>
    <col min="8" max="8" width="13.28125" style="4" customWidth="1"/>
    <col min="9" max="9" width="7.28125" style="4" customWidth="1"/>
    <col min="10" max="10" width="3.28125" style="0" customWidth="1"/>
    <col min="11" max="12" width="4.140625" style="0" customWidth="1"/>
    <col min="13" max="13" width="6.8515625" style="0" customWidth="1"/>
    <col min="14" max="23" width="4.421875" style="11" customWidth="1"/>
    <col min="24" max="45" width="4.421875" style="0" customWidth="1"/>
  </cols>
  <sheetData>
    <row r="3" spans="2:12" ht="12.75">
      <c r="B3" t="s">
        <v>94</v>
      </c>
      <c r="D3" s="1" t="s">
        <v>95</v>
      </c>
      <c r="G3" t="s">
        <v>96</v>
      </c>
      <c r="H3" s="17" t="s">
        <v>97</v>
      </c>
      <c r="I3" s="17"/>
      <c r="L3" s="13"/>
    </row>
    <row r="4" spans="11:29" ht="12.75">
      <c r="K4" s="11">
        <f aca="true" t="shared" si="0" ref="K4:K50">SUM(N4:AS4)/$H$8</f>
        <v>0</v>
      </c>
      <c r="L4" s="14">
        <f aca="true" t="shared" si="1" ref="L4:L50">IF(mode=5,VLOOKUP(K4,alphaTable,3,TRUE),"")</f>
      </c>
      <c r="M4" s="14">
        <f aca="true" t="shared" si="2" ref="M4:M51">IF(mode=5,VLOOKUP(K4,betaTable,3,TRUE),"")</f>
      </c>
      <c r="N4" s="12" t="str">
        <f aca="true" ca="1" t="shared" si="3" ref="N4:AC13">VLOOKUP(ROUND((19/20)*RAND()*20+1,0),probTable,mode,TRUE)</f>
        <v>T</v>
      </c>
      <c r="O4" s="12" t="str">
        <f ca="1" t="shared" si="3"/>
        <v>R</v>
      </c>
      <c r="P4" s="12" t="str">
        <f ca="1" t="shared" si="3"/>
        <v>L</v>
      </c>
      <c r="Q4" s="12" t="str">
        <f ca="1" t="shared" si="3"/>
        <v>H</v>
      </c>
      <c r="R4" s="12" t="str">
        <f ca="1" t="shared" si="3"/>
        <v>G</v>
      </c>
      <c r="S4" s="12" t="str">
        <f ca="1" t="shared" si="3"/>
        <v>Q</v>
      </c>
      <c r="T4" s="12" t="str">
        <f ca="1" t="shared" si="3"/>
        <v>I</v>
      </c>
      <c r="U4" s="12" t="str">
        <f ca="1" t="shared" si="3"/>
        <v>K</v>
      </c>
      <c r="V4" s="12" t="str">
        <f ca="1" t="shared" si="3"/>
        <v>C</v>
      </c>
      <c r="W4" s="12" t="str">
        <f ca="1" t="shared" si="3"/>
        <v>Q</v>
      </c>
      <c r="X4" s="12" t="str">
        <f ca="1" t="shared" si="3"/>
        <v>V</v>
      </c>
      <c r="Y4" s="12" t="str">
        <f ca="1" t="shared" si="3"/>
        <v>W</v>
      </c>
      <c r="Z4" s="12" t="str">
        <f ca="1" t="shared" si="3"/>
        <v>V</v>
      </c>
      <c r="AA4" s="12" t="str">
        <f ca="1" t="shared" si="3"/>
        <v>L</v>
      </c>
      <c r="AB4" s="12" t="str">
        <f ca="1" t="shared" si="3"/>
        <v>W</v>
      </c>
      <c r="AC4" s="12" t="str">
        <f ca="1" t="shared" si="3"/>
        <v>C</v>
      </c>
    </row>
    <row r="5" spans="4:29" ht="12.75">
      <c r="D5" s="18" t="s">
        <v>98</v>
      </c>
      <c r="K5" s="11">
        <f t="shared" si="0"/>
        <v>0</v>
      </c>
      <c r="L5" s="14">
        <f t="shared" si="1"/>
      </c>
      <c r="M5" s="14">
        <f t="shared" si="2"/>
      </c>
      <c r="N5" s="12" t="str">
        <f ca="1" t="shared" si="3"/>
        <v>D</v>
      </c>
      <c r="O5" s="12" t="str">
        <f ca="1" t="shared" si="3"/>
        <v>E</v>
      </c>
      <c r="P5" s="12" t="str">
        <f ca="1" t="shared" si="3"/>
        <v>R</v>
      </c>
      <c r="Q5" s="12" t="str">
        <f ca="1" t="shared" si="3"/>
        <v>F</v>
      </c>
      <c r="R5" s="12" t="str">
        <f ca="1" t="shared" si="3"/>
        <v>E</v>
      </c>
      <c r="S5" s="12" t="str">
        <f ca="1" t="shared" si="3"/>
        <v>S</v>
      </c>
      <c r="T5" s="12" t="str">
        <f ca="1" t="shared" si="3"/>
        <v>T</v>
      </c>
      <c r="U5" s="12" t="str">
        <f ca="1" t="shared" si="3"/>
        <v>L</v>
      </c>
      <c r="V5" s="12" t="str">
        <f ca="1" t="shared" si="3"/>
        <v>Q</v>
      </c>
      <c r="W5" s="12" t="str">
        <f ca="1" t="shared" si="3"/>
        <v>W</v>
      </c>
      <c r="X5" s="12" t="str">
        <f ca="1" t="shared" si="3"/>
        <v>W</v>
      </c>
      <c r="Y5" s="12" t="str">
        <f ca="1" t="shared" si="3"/>
        <v>L</v>
      </c>
      <c r="Z5" s="12" t="str">
        <f ca="1" t="shared" si="3"/>
        <v>T</v>
      </c>
      <c r="AA5" s="12" t="str">
        <f ca="1" t="shared" si="3"/>
        <v>W</v>
      </c>
      <c r="AB5" s="12" t="str">
        <f ca="1" t="shared" si="3"/>
        <v>V</v>
      </c>
      <c r="AC5" s="12" t="str">
        <f ca="1" t="shared" si="3"/>
        <v>P</v>
      </c>
    </row>
    <row r="6" spans="11:29" ht="12.75">
      <c r="K6" s="11">
        <f t="shared" si="0"/>
        <v>0</v>
      </c>
      <c r="L6" s="14">
        <f t="shared" si="1"/>
      </c>
      <c r="M6" s="14">
        <f t="shared" si="2"/>
      </c>
      <c r="N6" s="12" t="str">
        <f ca="1" t="shared" si="3"/>
        <v>P</v>
      </c>
      <c r="O6" s="12" t="str">
        <f ca="1" t="shared" si="3"/>
        <v>S</v>
      </c>
      <c r="P6" s="12" t="str">
        <f ca="1" t="shared" si="3"/>
        <v>V</v>
      </c>
      <c r="Q6" s="12" t="str">
        <f ca="1" t="shared" si="3"/>
        <v>F</v>
      </c>
      <c r="R6" s="12" t="str">
        <f ca="1" t="shared" si="3"/>
        <v>R</v>
      </c>
      <c r="S6" s="12" t="str">
        <f ca="1" t="shared" si="3"/>
        <v>T</v>
      </c>
      <c r="T6" s="12" t="str">
        <f ca="1" t="shared" si="3"/>
        <v>G</v>
      </c>
      <c r="U6" s="12" t="str">
        <f ca="1" t="shared" si="3"/>
        <v>V</v>
      </c>
      <c r="V6" s="12" t="str">
        <f ca="1" t="shared" si="3"/>
        <v>D</v>
      </c>
      <c r="W6" s="12" t="str">
        <f ca="1" t="shared" si="3"/>
        <v>R</v>
      </c>
      <c r="X6" s="12" t="str">
        <f ca="1" t="shared" si="3"/>
        <v>P</v>
      </c>
      <c r="Y6" s="12" t="str">
        <f ca="1" t="shared" si="3"/>
        <v>V</v>
      </c>
      <c r="Z6" s="12" t="str">
        <f ca="1" t="shared" si="3"/>
        <v>D</v>
      </c>
      <c r="AA6" s="12" t="str">
        <f ca="1" t="shared" si="3"/>
        <v>M</v>
      </c>
      <c r="AB6" s="12" t="str">
        <f ca="1" t="shared" si="3"/>
        <v>L</v>
      </c>
      <c r="AC6" s="12" t="str">
        <f ca="1" t="shared" si="3"/>
        <v>P</v>
      </c>
    </row>
    <row r="7" spans="2:29" ht="13.5" thickBot="1">
      <c r="B7" s="8" t="s">
        <v>89</v>
      </c>
      <c r="C7" s="8" t="s">
        <v>90</v>
      </c>
      <c r="D7" s="8" t="s">
        <v>75</v>
      </c>
      <c r="E7" s="8" t="s">
        <v>76</v>
      </c>
      <c r="F7" s="3" t="s">
        <v>88</v>
      </c>
      <c r="H7" s="9" t="s">
        <v>93</v>
      </c>
      <c r="I7" s="9"/>
      <c r="K7" s="11">
        <f t="shared" si="0"/>
        <v>0</v>
      </c>
      <c r="L7" s="14">
        <f t="shared" si="1"/>
      </c>
      <c r="M7" s="14">
        <f t="shared" si="2"/>
      </c>
      <c r="N7" s="12" t="str">
        <f ca="1" t="shared" si="3"/>
        <v>M</v>
      </c>
      <c r="O7" s="12" t="str">
        <f ca="1" t="shared" si="3"/>
        <v>A</v>
      </c>
      <c r="P7" s="12" t="str">
        <f ca="1" t="shared" si="3"/>
        <v>M</v>
      </c>
      <c r="Q7" s="12" t="str">
        <f ca="1" t="shared" si="3"/>
        <v>C</v>
      </c>
      <c r="R7" s="12" t="str">
        <f ca="1" t="shared" si="3"/>
        <v>G</v>
      </c>
      <c r="S7" s="12" t="str">
        <f ca="1" t="shared" si="3"/>
        <v>L</v>
      </c>
      <c r="T7" s="12" t="str">
        <f ca="1" t="shared" si="3"/>
        <v>Q</v>
      </c>
      <c r="U7" s="12" t="str">
        <f ca="1" t="shared" si="3"/>
        <v>A</v>
      </c>
      <c r="V7" s="12" t="str">
        <f ca="1" t="shared" si="3"/>
        <v>S</v>
      </c>
      <c r="W7" s="12" t="str">
        <f ca="1" t="shared" si="3"/>
        <v>V</v>
      </c>
      <c r="X7" s="12" t="str">
        <f ca="1" t="shared" si="3"/>
        <v>L</v>
      </c>
      <c r="Y7" s="12" t="str">
        <f ca="1" t="shared" si="3"/>
        <v>S</v>
      </c>
      <c r="Z7" s="12" t="str">
        <f ca="1" t="shared" si="3"/>
        <v>V</v>
      </c>
      <c r="AA7" s="12" t="str">
        <f ca="1" t="shared" si="3"/>
        <v>M</v>
      </c>
      <c r="AB7" s="12" t="str">
        <f ca="1" t="shared" si="3"/>
        <v>E</v>
      </c>
      <c r="AC7" s="12" t="str">
        <f ca="1" t="shared" si="3"/>
        <v>T</v>
      </c>
    </row>
    <row r="8" spans="2:29" ht="15" thickTop="1">
      <c r="B8" s="4">
        <v>0</v>
      </c>
      <c r="C8" s="4">
        <v>0</v>
      </c>
      <c r="D8" s="7" t="s">
        <v>79</v>
      </c>
      <c r="E8" s="7" t="s">
        <v>85</v>
      </c>
      <c r="F8" t="s">
        <v>74</v>
      </c>
      <c r="H8" s="16">
        <f>COLUMNS(N4:AC4)</f>
        <v>16</v>
      </c>
      <c r="I8" s="9"/>
      <c r="K8" s="11">
        <f t="shared" si="0"/>
        <v>0</v>
      </c>
      <c r="L8" s="14">
        <f t="shared" si="1"/>
      </c>
      <c r="M8" s="14">
        <f t="shared" si="2"/>
      </c>
      <c r="N8" s="12" t="str">
        <f ca="1" t="shared" si="3"/>
        <v>W</v>
      </c>
      <c r="O8" s="12" t="str">
        <f ca="1" t="shared" si="3"/>
        <v>P</v>
      </c>
      <c r="P8" s="12" t="str">
        <f ca="1" t="shared" si="3"/>
        <v>C</v>
      </c>
      <c r="Q8" s="12" t="str">
        <f ca="1" t="shared" si="3"/>
        <v>V</v>
      </c>
      <c r="R8" s="12" t="str">
        <f ca="1" t="shared" si="3"/>
        <v>S</v>
      </c>
      <c r="S8" s="12" t="str">
        <f ca="1" t="shared" si="3"/>
        <v>I</v>
      </c>
      <c r="T8" s="12" t="str">
        <f ca="1" t="shared" si="3"/>
        <v>V</v>
      </c>
      <c r="U8" s="12" t="str">
        <f ca="1" t="shared" si="3"/>
        <v>C</v>
      </c>
      <c r="V8" s="12" t="str">
        <f ca="1" t="shared" si="3"/>
        <v>T</v>
      </c>
      <c r="W8" s="12" t="str">
        <f ca="1" t="shared" si="3"/>
        <v>N</v>
      </c>
      <c r="X8" s="12" t="str">
        <f ca="1" t="shared" si="3"/>
        <v>I</v>
      </c>
      <c r="Y8" s="12" t="str">
        <f ca="1" t="shared" si="3"/>
        <v>C</v>
      </c>
      <c r="Z8" s="12" t="str">
        <f ca="1" t="shared" si="3"/>
        <v>L</v>
      </c>
      <c r="AA8" s="12" t="str">
        <f ca="1" t="shared" si="3"/>
        <v>D</v>
      </c>
      <c r="AB8" s="12" t="str">
        <f ca="1" t="shared" si="3"/>
        <v>R</v>
      </c>
      <c r="AC8" s="12" t="str">
        <f ca="1" t="shared" si="3"/>
        <v>Q</v>
      </c>
    </row>
    <row r="9" spans="2:29" ht="14.25">
      <c r="B9" s="4">
        <v>0.6</v>
      </c>
      <c r="C9" s="4">
        <v>0.6</v>
      </c>
      <c r="D9" s="7" t="s">
        <v>78</v>
      </c>
      <c r="E9" s="7" t="s">
        <v>84</v>
      </c>
      <c r="F9" t="s">
        <v>73</v>
      </c>
      <c r="I9" s="9"/>
      <c r="K9" s="11">
        <f t="shared" si="0"/>
        <v>0</v>
      </c>
      <c r="L9" s="14">
        <f t="shared" si="1"/>
      </c>
      <c r="M9" s="14">
        <f t="shared" si="2"/>
      </c>
      <c r="N9" s="12" t="str">
        <f ca="1" t="shared" si="3"/>
        <v>I</v>
      </c>
      <c r="O9" s="12" t="str">
        <f ca="1" t="shared" si="3"/>
        <v>P</v>
      </c>
      <c r="P9" s="12" t="str">
        <f ca="1" t="shared" si="3"/>
        <v>A</v>
      </c>
      <c r="Q9" s="12" t="str">
        <f ca="1" t="shared" si="3"/>
        <v>L</v>
      </c>
      <c r="R9" s="12" t="str">
        <f ca="1" t="shared" si="3"/>
        <v>R</v>
      </c>
      <c r="S9" s="12" t="str">
        <f ca="1" t="shared" si="3"/>
        <v>Y</v>
      </c>
      <c r="T9" s="12" t="str">
        <f ca="1" t="shared" si="3"/>
        <v>M</v>
      </c>
      <c r="U9" s="12" t="str">
        <f ca="1" t="shared" si="3"/>
        <v>G</v>
      </c>
      <c r="V9" s="12" t="str">
        <f ca="1" t="shared" si="3"/>
        <v>N</v>
      </c>
      <c r="W9" s="12" t="str">
        <f ca="1" t="shared" si="3"/>
        <v>T</v>
      </c>
      <c r="X9" s="12" t="str">
        <f ca="1" t="shared" si="3"/>
        <v>W</v>
      </c>
      <c r="Y9" s="12" t="str">
        <f ca="1" t="shared" si="3"/>
        <v>Y</v>
      </c>
      <c r="Z9" s="12" t="str">
        <f ca="1" t="shared" si="3"/>
        <v>E</v>
      </c>
      <c r="AA9" s="12" t="str">
        <f ca="1" t="shared" si="3"/>
        <v>V</v>
      </c>
      <c r="AB9" s="12" t="str">
        <f ca="1" t="shared" si="3"/>
        <v>W</v>
      </c>
      <c r="AC9" s="12" t="str">
        <f ca="1" t="shared" si="3"/>
        <v>W</v>
      </c>
    </row>
    <row r="10" spans="2:29" ht="14.25">
      <c r="B10" s="4">
        <v>0.7</v>
      </c>
      <c r="C10" s="4">
        <v>0.8</v>
      </c>
      <c r="D10" s="7" t="s">
        <v>77</v>
      </c>
      <c r="E10" s="7" t="s">
        <v>83</v>
      </c>
      <c r="F10" t="s">
        <v>72</v>
      </c>
      <c r="H10" s="10" t="s">
        <v>92</v>
      </c>
      <c r="I10" s="9"/>
      <c r="K10" s="11">
        <f t="shared" si="0"/>
        <v>0</v>
      </c>
      <c r="L10" s="14">
        <f t="shared" si="1"/>
      </c>
      <c r="M10" s="14">
        <f t="shared" si="2"/>
      </c>
      <c r="N10" s="12" t="str">
        <f ca="1" t="shared" si="3"/>
        <v>Q</v>
      </c>
      <c r="O10" s="12" t="str">
        <f ca="1" t="shared" si="3"/>
        <v>P</v>
      </c>
      <c r="P10" s="12" t="str">
        <f ca="1" t="shared" si="3"/>
        <v>T</v>
      </c>
      <c r="Q10" s="12" t="str">
        <f ca="1" t="shared" si="3"/>
        <v>F</v>
      </c>
      <c r="R10" s="12" t="str">
        <f ca="1" t="shared" si="3"/>
        <v>V</v>
      </c>
      <c r="S10" s="12" t="str">
        <f ca="1" t="shared" si="3"/>
        <v>R</v>
      </c>
      <c r="T10" s="12" t="str">
        <f ca="1" t="shared" si="3"/>
        <v>F</v>
      </c>
      <c r="U10" s="12" t="str">
        <f ca="1" t="shared" si="3"/>
        <v>D</v>
      </c>
      <c r="V10" s="12" t="str">
        <f ca="1" t="shared" si="3"/>
        <v>E</v>
      </c>
      <c r="W10" s="12" t="str">
        <f ca="1" t="shared" si="3"/>
        <v>F</v>
      </c>
      <c r="X10" s="12" t="str">
        <f ca="1" t="shared" si="3"/>
        <v>N</v>
      </c>
      <c r="Y10" s="12" t="str">
        <f ca="1" t="shared" si="3"/>
        <v>N</v>
      </c>
      <c r="Z10" s="12" t="str">
        <f ca="1" t="shared" si="3"/>
        <v>D</v>
      </c>
      <c r="AA10" s="12" t="str">
        <f ca="1" t="shared" si="3"/>
        <v>F</v>
      </c>
      <c r="AB10" s="12" t="str">
        <f ca="1" t="shared" si="3"/>
        <v>P</v>
      </c>
      <c r="AC10" s="12" t="str">
        <f ca="1" t="shared" si="3"/>
        <v>P</v>
      </c>
    </row>
    <row r="11" spans="2:29" ht="14.25">
      <c r="B11" s="4">
        <v>1</v>
      </c>
      <c r="C11" s="4">
        <v>1</v>
      </c>
      <c r="D11" s="7" t="s">
        <v>71</v>
      </c>
      <c r="E11" s="7" t="s">
        <v>82</v>
      </c>
      <c r="F11" t="s">
        <v>70</v>
      </c>
      <c r="H11" s="15">
        <v>4</v>
      </c>
      <c r="I11" s="9"/>
      <c r="K11" s="11">
        <f t="shared" si="0"/>
        <v>0</v>
      </c>
      <c r="L11" s="14">
        <f t="shared" si="1"/>
      </c>
      <c r="M11" s="14">
        <f t="shared" si="2"/>
      </c>
      <c r="N11" s="12" t="str">
        <f ca="1" t="shared" si="3"/>
        <v>G</v>
      </c>
      <c r="O11" s="12" t="str">
        <f ca="1" t="shared" si="3"/>
        <v>G</v>
      </c>
      <c r="P11" s="12" t="str">
        <f ca="1" t="shared" si="3"/>
        <v>L</v>
      </c>
      <c r="Q11" s="12" t="str">
        <f ca="1" t="shared" si="3"/>
        <v>S</v>
      </c>
      <c r="R11" s="12" t="str">
        <f ca="1" t="shared" si="3"/>
        <v>H</v>
      </c>
      <c r="S11" s="12" t="str">
        <f ca="1" t="shared" si="3"/>
        <v>C</v>
      </c>
      <c r="T11" s="12" t="str">
        <f ca="1" t="shared" si="3"/>
        <v>D</v>
      </c>
      <c r="U11" s="12" t="str">
        <f ca="1" t="shared" si="3"/>
        <v>L</v>
      </c>
      <c r="V11" s="12" t="str">
        <f ca="1" t="shared" si="3"/>
        <v>E</v>
      </c>
      <c r="W11" s="12" t="str">
        <f ca="1" t="shared" si="3"/>
        <v>P</v>
      </c>
      <c r="X11" s="12" t="str">
        <f ca="1" t="shared" si="3"/>
        <v>A</v>
      </c>
      <c r="Y11" s="12" t="str">
        <f ca="1" t="shared" si="3"/>
        <v>I</v>
      </c>
      <c r="Z11" s="12" t="str">
        <f ca="1" t="shared" si="3"/>
        <v>G</v>
      </c>
      <c r="AA11" s="12" t="str">
        <f ca="1" t="shared" si="3"/>
        <v>K</v>
      </c>
      <c r="AB11" s="12" t="str">
        <f ca="1" t="shared" si="3"/>
        <v>Q</v>
      </c>
      <c r="AC11" s="12" t="str">
        <f ca="1" t="shared" si="3"/>
        <v>V</v>
      </c>
    </row>
    <row r="12" spans="2:29" ht="14.25">
      <c r="B12" s="4">
        <v>1.05</v>
      </c>
      <c r="C12" s="4">
        <v>1.05</v>
      </c>
      <c r="D12" s="7" t="s">
        <v>68</v>
      </c>
      <c r="E12" s="7" t="s">
        <v>81</v>
      </c>
      <c r="F12" t="s">
        <v>69</v>
      </c>
      <c r="K12" s="11">
        <f t="shared" si="0"/>
        <v>0</v>
      </c>
      <c r="L12" s="14">
        <f t="shared" si="1"/>
      </c>
      <c r="M12" s="14">
        <f t="shared" si="2"/>
      </c>
      <c r="N12" s="12" t="str">
        <f ca="1" t="shared" si="3"/>
        <v>R</v>
      </c>
      <c r="O12" s="12" t="str">
        <f ca="1" t="shared" si="3"/>
        <v>E</v>
      </c>
      <c r="P12" s="12" t="str">
        <f ca="1" t="shared" si="3"/>
        <v>A</v>
      </c>
      <c r="Q12" s="12" t="str">
        <f ca="1" t="shared" si="3"/>
        <v>L</v>
      </c>
      <c r="R12" s="12" t="str">
        <f ca="1" t="shared" si="3"/>
        <v>E</v>
      </c>
      <c r="S12" s="12" t="str">
        <f ca="1" t="shared" si="3"/>
        <v>Q</v>
      </c>
      <c r="T12" s="12" t="str">
        <f ca="1" t="shared" si="3"/>
        <v>H</v>
      </c>
      <c r="U12" s="12" t="str">
        <f ca="1" t="shared" si="3"/>
        <v>I</v>
      </c>
      <c r="V12" s="12" t="str">
        <f ca="1" t="shared" si="3"/>
        <v>D</v>
      </c>
      <c r="W12" s="12" t="str">
        <f ca="1" t="shared" si="3"/>
        <v>L</v>
      </c>
      <c r="X12" s="12" t="str">
        <f ca="1" t="shared" si="3"/>
        <v>T</v>
      </c>
      <c r="Y12" s="12" t="str">
        <f ca="1" t="shared" si="3"/>
        <v>Q</v>
      </c>
      <c r="Z12" s="12" t="str">
        <f ca="1" t="shared" si="3"/>
        <v>S</v>
      </c>
      <c r="AA12" s="12" t="str">
        <f ca="1" t="shared" si="3"/>
        <v>C</v>
      </c>
      <c r="AB12" s="12" t="str">
        <f ca="1" t="shared" si="3"/>
        <v>P</v>
      </c>
      <c r="AC12" s="12" t="str">
        <f ca="1" t="shared" si="3"/>
        <v>L</v>
      </c>
    </row>
    <row r="13" spans="2:29" ht="14.25">
      <c r="B13" s="4">
        <v>1.2</v>
      </c>
      <c r="C13" s="4">
        <v>1.4</v>
      </c>
      <c r="D13" s="7" t="s">
        <v>66</v>
      </c>
      <c r="E13" s="7" t="s">
        <v>80</v>
      </c>
      <c r="F13" t="s">
        <v>67</v>
      </c>
      <c r="K13" s="11">
        <f t="shared" si="0"/>
        <v>0</v>
      </c>
      <c r="L13" s="14">
        <f t="shared" si="1"/>
      </c>
      <c r="M13" s="14">
        <f t="shared" si="2"/>
      </c>
      <c r="N13" s="12" t="str">
        <f ca="1" t="shared" si="3"/>
        <v>V</v>
      </c>
      <c r="O13" s="12" t="str">
        <f ca="1" t="shared" si="3"/>
        <v>D</v>
      </c>
      <c r="P13" s="12" t="str">
        <f ca="1" t="shared" si="3"/>
        <v>L</v>
      </c>
      <c r="Q13" s="12" t="str">
        <f ca="1" t="shared" si="3"/>
        <v>H</v>
      </c>
      <c r="R13" s="12" t="str">
        <f ca="1" t="shared" si="3"/>
        <v>P</v>
      </c>
      <c r="S13" s="12" t="str">
        <f ca="1" t="shared" si="3"/>
        <v>K</v>
      </c>
      <c r="T13" s="12" t="str">
        <f ca="1" t="shared" si="3"/>
        <v>F</v>
      </c>
      <c r="U13" s="12" t="str">
        <f ca="1" t="shared" si="3"/>
        <v>N</v>
      </c>
      <c r="V13" s="12" t="str">
        <f ca="1" t="shared" si="3"/>
        <v>T</v>
      </c>
      <c r="W13" s="12" t="str">
        <f ca="1" t="shared" si="3"/>
        <v>G</v>
      </c>
      <c r="X13" s="12" t="str">
        <f ca="1" t="shared" si="3"/>
        <v>R</v>
      </c>
      <c r="Y13" s="12" t="str">
        <f ca="1" t="shared" si="3"/>
        <v>L</v>
      </c>
      <c r="Z13" s="12" t="str">
        <f ca="1" t="shared" si="3"/>
        <v>C</v>
      </c>
      <c r="AA13" s="12" t="str">
        <f ca="1" t="shared" si="3"/>
        <v>V</v>
      </c>
      <c r="AB13" s="12" t="str">
        <f ca="1" t="shared" si="3"/>
        <v>S</v>
      </c>
      <c r="AC13" s="12" t="str">
        <f ca="1" t="shared" si="3"/>
        <v>H</v>
      </c>
    </row>
    <row r="14" spans="11:29" ht="12.75">
      <c r="K14" s="11">
        <f t="shared" si="0"/>
        <v>0</v>
      </c>
      <c r="L14" s="14">
        <f t="shared" si="1"/>
      </c>
      <c r="M14" s="14">
        <f t="shared" si="2"/>
      </c>
      <c r="N14" s="12" t="str">
        <f aca="true" ca="1" t="shared" si="4" ref="N14:AC23">VLOOKUP(ROUND((19/20)*RAND()*20+1,0),probTable,mode,TRUE)</f>
        <v>L</v>
      </c>
      <c r="O14" s="12" t="str">
        <f ca="1" t="shared" si="4"/>
        <v>T</v>
      </c>
      <c r="P14" s="12" t="str">
        <f ca="1" t="shared" si="4"/>
        <v>M</v>
      </c>
      <c r="Q14" s="12" t="str">
        <f ca="1" t="shared" si="4"/>
        <v>I</v>
      </c>
      <c r="R14" s="12" t="str">
        <f ca="1" t="shared" si="4"/>
        <v>C</v>
      </c>
      <c r="S14" s="12" t="str">
        <f ca="1" t="shared" si="4"/>
        <v>N</v>
      </c>
      <c r="T14" s="12" t="str">
        <f ca="1" t="shared" si="4"/>
        <v>H</v>
      </c>
      <c r="U14" s="12" t="str">
        <f ca="1" t="shared" si="4"/>
        <v>T</v>
      </c>
      <c r="V14" s="12" t="str">
        <f ca="1" t="shared" si="4"/>
        <v>M</v>
      </c>
      <c r="W14" s="12" t="str">
        <f ca="1" t="shared" si="4"/>
        <v>Y</v>
      </c>
      <c r="X14" s="12" t="str">
        <f ca="1" t="shared" si="4"/>
        <v>N</v>
      </c>
      <c r="Y14" s="12" t="str">
        <f ca="1" t="shared" si="4"/>
        <v>I</v>
      </c>
      <c r="Z14" s="12" t="str">
        <f ca="1" t="shared" si="4"/>
        <v>P</v>
      </c>
      <c r="AA14" s="12" t="str">
        <f ca="1" t="shared" si="4"/>
        <v>Q</v>
      </c>
      <c r="AB14" s="12" t="str">
        <f ca="1" t="shared" si="4"/>
        <v>K</v>
      </c>
      <c r="AC14" s="12" t="str">
        <f ca="1" t="shared" si="4"/>
        <v>T</v>
      </c>
    </row>
    <row r="15" spans="2:29" ht="12.75">
      <c r="B15" s="2"/>
      <c r="C15" s="2"/>
      <c r="D15" s="2"/>
      <c r="E15" s="5"/>
      <c r="F15" s="2" t="s">
        <v>6</v>
      </c>
      <c r="G15" s="5"/>
      <c r="H15" s="2" t="s">
        <v>8</v>
      </c>
      <c r="I15" s="2"/>
      <c r="K15" s="11">
        <f t="shared" si="0"/>
        <v>0</v>
      </c>
      <c r="L15" s="14">
        <f t="shared" si="1"/>
      </c>
      <c r="M15" s="14">
        <f t="shared" si="2"/>
      </c>
      <c r="N15" s="12" t="str">
        <f ca="1" t="shared" si="4"/>
        <v>V</v>
      </c>
      <c r="O15" s="12" t="str">
        <f ca="1" t="shared" si="4"/>
        <v>M</v>
      </c>
      <c r="P15" s="12" t="str">
        <f ca="1" t="shared" si="4"/>
        <v>E</v>
      </c>
      <c r="Q15" s="12" t="str">
        <f ca="1" t="shared" si="4"/>
        <v>N</v>
      </c>
      <c r="R15" s="12" t="str">
        <f ca="1" t="shared" si="4"/>
        <v>A</v>
      </c>
      <c r="S15" s="12" t="str">
        <f ca="1" t="shared" si="4"/>
        <v>D</v>
      </c>
      <c r="T15" s="12" t="str">
        <f ca="1" t="shared" si="4"/>
        <v>N</v>
      </c>
      <c r="U15" s="12" t="str">
        <f ca="1" t="shared" si="4"/>
        <v>Y</v>
      </c>
      <c r="V15" s="12" t="str">
        <f ca="1" t="shared" si="4"/>
        <v>N</v>
      </c>
      <c r="W15" s="12" t="str">
        <f ca="1" t="shared" si="4"/>
        <v>F</v>
      </c>
      <c r="X15" s="12" t="str">
        <f ca="1" t="shared" si="4"/>
        <v>M</v>
      </c>
      <c r="Y15" s="12" t="str">
        <f ca="1" t="shared" si="4"/>
        <v>W</v>
      </c>
      <c r="Z15" s="12" t="str">
        <f ca="1" t="shared" si="4"/>
        <v>V</v>
      </c>
      <c r="AA15" s="12" t="str">
        <f ca="1" t="shared" si="4"/>
        <v>C</v>
      </c>
      <c r="AB15" s="12" t="str">
        <f ca="1" t="shared" si="4"/>
        <v>V</v>
      </c>
      <c r="AC15" s="12" t="str">
        <f ca="1" t="shared" si="4"/>
        <v>P</v>
      </c>
    </row>
    <row r="16" spans="1:29" ht="15" thickBot="1">
      <c r="A16" s="3" t="s">
        <v>91</v>
      </c>
      <c r="B16" s="3" t="s">
        <v>3</v>
      </c>
      <c r="C16" s="3" t="s">
        <v>4</v>
      </c>
      <c r="D16" s="3" t="s">
        <v>5</v>
      </c>
      <c r="E16" s="6" t="s">
        <v>86</v>
      </c>
      <c r="F16" s="3" t="s">
        <v>7</v>
      </c>
      <c r="G16" s="6" t="s">
        <v>87</v>
      </c>
      <c r="H16" s="3" t="s">
        <v>7</v>
      </c>
      <c r="I16" s="2"/>
      <c r="K16" s="11">
        <f t="shared" si="0"/>
        <v>0</v>
      </c>
      <c r="L16" s="14">
        <f t="shared" si="1"/>
      </c>
      <c r="M16" s="14">
        <f t="shared" si="2"/>
      </c>
      <c r="N16" s="12" t="str">
        <f ca="1" t="shared" si="4"/>
        <v>H</v>
      </c>
      <c r="O16" s="12" t="str">
        <f ca="1" t="shared" si="4"/>
        <v>L</v>
      </c>
      <c r="P16" s="12" t="str">
        <f ca="1" t="shared" si="4"/>
        <v>N</v>
      </c>
      <c r="Q16" s="12" t="str">
        <f ca="1" t="shared" si="4"/>
        <v>I</v>
      </c>
      <c r="R16" s="12" t="str">
        <f ca="1" t="shared" si="4"/>
        <v>T</v>
      </c>
      <c r="S16" s="12" t="str">
        <f ca="1" t="shared" si="4"/>
        <v>C</v>
      </c>
      <c r="T16" s="12" t="str">
        <f ca="1" t="shared" si="4"/>
        <v>D</v>
      </c>
      <c r="U16" s="12" t="str">
        <f ca="1" t="shared" si="4"/>
        <v>G</v>
      </c>
      <c r="V16" s="12" t="str">
        <f ca="1" t="shared" si="4"/>
        <v>M</v>
      </c>
      <c r="W16" s="12" t="str">
        <f ca="1" t="shared" si="4"/>
        <v>K</v>
      </c>
      <c r="X16" s="12" t="str">
        <f ca="1" t="shared" si="4"/>
        <v>R</v>
      </c>
      <c r="Y16" s="12" t="str">
        <f ca="1" t="shared" si="4"/>
        <v>Y</v>
      </c>
      <c r="Z16" s="12" t="str">
        <f ca="1" t="shared" si="4"/>
        <v>P</v>
      </c>
      <c r="AA16" s="12" t="str">
        <f ca="1" t="shared" si="4"/>
        <v>S</v>
      </c>
      <c r="AB16" s="12" t="str">
        <f ca="1" t="shared" si="4"/>
        <v>H</v>
      </c>
      <c r="AC16" s="12" t="str">
        <f ca="1" t="shared" si="4"/>
        <v>R</v>
      </c>
    </row>
    <row r="17" spans="1:29" ht="13.5" thickTop="1">
      <c r="A17">
        <v>1</v>
      </c>
      <c r="B17" s="1" t="s">
        <v>0</v>
      </c>
      <c r="C17" s="1" t="s">
        <v>1</v>
      </c>
      <c r="D17" s="1" t="s">
        <v>2</v>
      </c>
      <c r="E17" s="4">
        <v>1.42</v>
      </c>
      <c r="F17" s="7" t="str">
        <f aca="true" t="shared" si="5" ref="F17:F36">VLOOKUP(E17,alphaTable,3,TRUE)</f>
        <v>Ha</v>
      </c>
      <c r="G17" s="4">
        <v>0.83</v>
      </c>
      <c r="H17" s="7" t="str">
        <f aca="true" t="shared" si="6" ref="H17:H36">VLOOKUP(G17,betaTable,3,TRUE)</f>
        <v>ib</v>
      </c>
      <c r="I17" s="7"/>
      <c r="K17" s="11">
        <f t="shared" si="0"/>
        <v>0</v>
      </c>
      <c r="L17" s="14">
        <f t="shared" si="1"/>
      </c>
      <c r="M17" s="14">
        <f t="shared" si="2"/>
      </c>
      <c r="N17" s="12" t="str">
        <f ca="1" t="shared" si="4"/>
        <v>A</v>
      </c>
      <c r="O17" s="12" t="str">
        <f ca="1" t="shared" si="4"/>
        <v>E</v>
      </c>
      <c r="P17" s="12" t="str">
        <f ca="1" t="shared" si="4"/>
        <v>K</v>
      </c>
      <c r="Q17" s="12" t="str">
        <f ca="1" t="shared" si="4"/>
        <v>Q</v>
      </c>
      <c r="R17" s="12" t="str">
        <f ca="1" t="shared" si="4"/>
        <v>K</v>
      </c>
      <c r="S17" s="12" t="str">
        <f ca="1" t="shared" si="4"/>
        <v>N</v>
      </c>
      <c r="T17" s="12" t="str">
        <f ca="1" t="shared" si="4"/>
        <v>L</v>
      </c>
      <c r="U17" s="12" t="str">
        <f ca="1" t="shared" si="4"/>
        <v>H</v>
      </c>
      <c r="V17" s="12" t="str">
        <f ca="1" t="shared" si="4"/>
        <v>E</v>
      </c>
      <c r="W17" s="12" t="str">
        <f ca="1" t="shared" si="4"/>
        <v>F</v>
      </c>
      <c r="X17" s="12" t="str">
        <f ca="1" t="shared" si="4"/>
        <v>C</v>
      </c>
      <c r="Y17" s="12" t="str">
        <f ca="1" t="shared" si="4"/>
        <v>E</v>
      </c>
      <c r="Z17" s="12" t="str">
        <f ca="1" t="shared" si="4"/>
        <v>Y</v>
      </c>
      <c r="AA17" s="12" t="str">
        <f ca="1" t="shared" si="4"/>
        <v>K</v>
      </c>
      <c r="AB17" s="12" t="str">
        <f ca="1" t="shared" si="4"/>
        <v>N</v>
      </c>
      <c r="AC17" s="12" t="str">
        <f ca="1" t="shared" si="4"/>
        <v>S</v>
      </c>
    </row>
    <row r="18" spans="1:29" ht="12.75">
      <c r="A18">
        <f aca="true" t="shared" si="7" ref="A18:A36">A17+1</f>
        <v>2</v>
      </c>
      <c r="B18" s="1" t="s">
        <v>13</v>
      </c>
      <c r="C18" s="1" t="s">
        <v>29</v>
      </c>
      <c r="D18" s="1" t="s">
        <v>22</v>
      </c>
      <c r="E18" s="4">
        <v>0.7</v>
      </c>
      <c r="F18" s="7" t="str">
        <f t="shared" si="5"/>
        <v>ia</v>
      </c>
      <c r="G18" s="4">
        <v>1.19</v>
      </c>
      <c r="H18" s="7" t="str">
        <f t="shared" si="6"/>
        <v>hb</v>
      </c>
      <c r="I18" s="7"/>
      <c r="K18" s="11">
        <f t="shared" si="0"/>
        <v>0</v>
      </c>
      <c r="L18" s="14">
        <f t="shared" si="1"/>
      </c>
      <c r="M18" s="14">
        <f t="shared" si="2"/>
      </c>
      <c r="N18" s="12" t="str">
        <f ca="1" t="shared" si="4"/>
        <v>T</v>
      </c>
      <c r="O18" s="12" t="str">
        <f ca="1" t="shared" si="4"/>
        <v>H</v>
      </c>
      <c r="P18" s="12" t="str">
        <f ca="1" t="shared" si="4"/>
        <v>G</v>
      </c>
      <c r="Q18" s="12" t="str">
        <f ca="1" t="shared" si="4"/>
        <v>E</v>
      </c>
      <c r="R18" s="12" t="str">
        <f ca="1" t="shared" si="4"/>
        <v>P</v>
      </c>
      <c r="S18" s="12" t="str">
        <f ca="1" t="shared" si="4"/>
        <v>W</v>
      </c>
      <c r="T18" s="12" t="str">
        <f ca="1" t="shared" si="4"/>
        <v>N</v>
      </c>
      <c r="U18" s="12" t="str">
        <f ca="1" t="shared" si="4"/>
        <v>R</v>
      </c>
      <c r="V18" s="12" t="str">
        <f ca="1" t="shared" si="4"/>
        <v>V</v>
      </c>
      <c r="W18" s="12" t="str">
        <f ca="1" t="shared" si="4"/>
        <v>N</v>
      </c>
      <c r="X18" s="12" t="str">
        <f ca="1" t="shared" si="4"/>
        <v>T</v>
      </c>
      <c r="Y18" s="12" t="str">
        <f ca="1" t="shared" si="4"/>
        <v>R</v>
      </c>
      <c r="Z18" s="12" t="str">
        <f ca="1" t="shared" si="4"/>
        <v>L</v>
      </c>
      <c r="AA18" s="12" t="str">
        <f ca="1" t="shared" si="4"/>
        <v>F</v>
      </c>
      <c r="AB18" s="12" t="str">
        <f ca="1" t="shared" si="4"/>
        <v>H</v>
      </c>
      <c r="AC18" s="12" t="str">
        <f ca="1" t="shared" si="4"/>
        <v>E</v>
      </c>
    </row>
    <row r="19" spans="1:29" ht="12.75">
      <c r="A19">
        <f t="shared" si="7"/>
        <v>3</v>
      </c>
      <c r="B19" s="1" t="s">
        <v>15</v>
      </c>
      <c r="C19" s="1" t="s">
        <v>18</v>
      </c>
      <c r="D19" s="1" t="s">
        <v>21</v>
      </c>
      <c r="E19" s="4">
        <v>1.01</v>
      </c>
      <c r="F19" s="7" t="str">
        <f t="shared" si="5"/>
        <v>Ia</v>
      </c>
      <c r="G19" s="4">
        <v>0.54</v>
      </c>
      <c r="H19" s="7" t="str">
        <f t="shared" si="6"/>
        <v>Bb</v>
      </c>
      <c r="I19" s="7"/>
      <c r="K19" s="11">
        <f t="shared" si="0"/>
        <v>0</v>
      </c>
      <c r="L19" s="14">
        <f t="shared" si="1"/>
      </c>
      <c r="M19" s="14">
        <f t="shared" si="2"/>
      </c>
      <c r="N19" s="12" t="str">
        <f ca="1" t="shared" si="4"/>
        <v>E</v>
      </c>
      <c r="O19" s="12" t="str">
        <f ca="1" t="shared" si="4"/>
        <v>M</v>
      </c>
      <c r="P19" s="12" t="str">
        <f ca="1" t="shared" si="4"/>
        <v>I</v>
      </c>
      <c r="Q19" s="12" t="str">
        <f ca="1" t="shared" si="4"/>
        <v>V</v>
      </c>
      <c r="R19" s="12" t="str">
        <f ca="1" t="shared" si="4"/>
        <v>G</v>
      </c>
      <c r="S19" s="12" t="str">
        <f ca="1" t="shared" si="4"/>
        <v>G</v>
      </c>
      <c r="T19" s="12" t="str">
        <f ca="1" t="shared" si="4"/>
        <v>M</v>
      </c>
      <c r="U19" s="12" t="str">
        <f ca="1" t="shared" si="4"/>
        <v>P</v>
      </c>
      <c r="V19" s="12" t="str">
        <f ca="1" t="shared" si="4"/>
        <v>W</v>
      </c>
      <c r="W19" s="12" t="str">
        <f ca="1" t="shared" si="4"/>
        <v>G</v>
      </c>
      <c r="X19" s="12" t="str">
        <f ca="1" t="shared" si="4"/>
        <v>H</v>
      </c>
      <c r="Y19" s="12" t="str">
        <f ca="1" t="shared" si="4"/>
        <v>D</v>
      </c>
      <c r="Z19" s="12" t="str">
        <f ca="1" t="shared" si="4"/>
        <v>R</v>
      </c>
      <c r="AA19" s="12" t="str">
        <f ca="1" t="shared" si="4"/>
        <v>S</v>
      </c>
      <c r="AB19" s="12" t="str">
        <f ca="1" t="shared" si="4"/>
        <v>P</v>
      </c>
      <c r="AC19" s="12" t="str">
        <f ca="1" t="shared" si="4"/>
        <v>T</v>
      </c>
    </row>
    <row r="20" spans="1:29" ht="12.75">
      <c r="A20">
        <f t="shared" si="7"/>
        <v>4</v>
      </c>
      <c r="B20" s="1" t="s">
        <v>24</v>
      </c>
      <c r="C20" s="1" t="s">
        <v>27</v>
      </c>
      <c r="D20" s="1" t="s">
        <v>31</v>
      </c>
      <c r="E20" s="4">
        <v>1.51</v>
      </c>
      <c r="F20" s="7" t="str">
        <f t="shared" si="5"/>
        <v>Ha</v>
      </c>
      <c r="G20" s="4">
        <v>0.37</v>
      </c>
      <c r="H20" s="7" t="str">
        <f t="shared" si="6"/>
        <v>Bb</v>
      </c>
      <c r="I20" s="7"/>
      <c r="K20" s="11">
        <f t="shared" si="0"/>
        <v>0</v>
      </c>
      <c r="L20" s="14">
        <f t="shared" si="1"/>
      </c>
      <c r="M20" s="14">
        <f t="shared" si="2"/>
      </c>
      <c r="N20" s="12" t="str">
        <f ca="1" t="shared" si="4"/>
        <v>I</v>
      </c>
      <c r="O20" s="12" t="str">
        <f ca="1" t="shared" si="4"/>
        <v>A</v>
      </c>
      <c r="P20" s="12" t="str">
        <f ca="1" t="shared" si="4"/>
        <v>I</v>
      </c>
      <c r="Q20" s="12" t="str">
        <f ca="1" t="shared" si="4"/>
        <v>L</v>
      </c>
      <c r="R20" s="12" t="str">
        <f ca="1" t="shared" si="4"/>
        <v>R</v>
      </c>
      <c r="S20" s="12" t="str">
        <f ca="1" t="shared" si="4"/>
        <v>S</v>
      </c>
      <c r="T20" s="12" t="str">
        <f ca="1" t="shared" si="4"/>
        <v>L</v>
      </c>
      <c r="U20" s="12" t="str">
        <f ca="1" t="shared" si="4"/>
        <v>Y</v>
      </c>
      <c r="V20" s="12" t="str">
        <f ca="1" t="shared" si="4"/>
        <v>K</v>
      </c>
      <c r="W20" s="12" t="str">
        <f ca="1" t="shared" si="4"/>
        <v>M</v>
      </c>
      <c r="X20" s="12" t="str">
        <f ca="1" t="shared" si="4"/>
        <v>I</v>
      </c>
      <c r="Y20" s="12" t="str">
        <f ca="1" t="shared" si="4"/>
        <v>W</v>
      </c>
      <c r="Z20" s="12" t="str">
        <f ca="1" t="shared" si="4"/>
        <v>P</v>
      </c>
      <c r="AA20" s="12" t="str">
        <f ca="1" t="shared" si="4"/>
        <v>I</v>
      </c>
      <c r="AB20" s="12" t="str">
        <f ca="1" t="shared" si="4"/>
        <v>C</v>
      </c>
      <c r="AC20" s="12" t="str">
        <f ca="1" t="shared" si="4"/>
        <v>E</v>
      </c>
    </row>
    <row r="21" spans="1:29" ht="12.75">
      <c r="A21">
        <f t="shared" si="7"/>
        <v>5</v>
      </c>
      <c r="B21" s="1" t="s">
        <v>37</v>
      </c>
      <c r="C21" s="1" t="s">
        <v>49</v>
      </c>
      <c r="D21" s="1" t="s">
        <v>62</v>
      </c>
      <c r="E21" s="4">
        <v>1.13</v>
      </c>
      <c r="F21" s="7" t="str">
        <f t="shared" si="5"/>
        <v>ha</v>
      </c>
      <c r="G21" s="4">
        <v>1.38</v>
      </c>
      <c r="H21" s="7" t="str">
        <f t="shared" si="6"/>
        <v>hb</v>
      </c>
      <c r="I21" s="7"/>
      <c r="K21" s="11">
        <f t="shared" si="0"/>
        <v>0</v>
      </c>
      <c r="L21" s="14">
        <f t="shared" si="1"/>
      </c>
      <c r="M21" s="14">
        <f t="shared" si="2"/>
      </c>
      <c r="N21" s="12" t="str">
        <f ca="1" t="shared" si="4"/>
        <v>Y</v>
      </c>
      <c r="O21" s="12" t="str">
        <f ca="1" t="shared" si="4"/>
        <v>Y</v>
      </c>
      <c r="P21" s="12" t="str">
        <f ca="1" t="shared" si="4"/>
        <v>K</v>
      </c>
      <c r="Q21" s="12" t="str">
        <f ca="1" t="shared" si="4"/>
        <v>C</v>
      </c>
      <c r="R21" s="12" t="str">
        <f ca="1" t="shared" si="4"/>
        <v>N</v>
      </c>
      <c r="S21" s="12" t="str">
        <f ca="1" t="shared" si="4"/>
        <v>L</v>
      </c>
      <c r="T21" s="12" t="str">
        <f ca="1" t="shared" si="4"/>
        <v>A</v>
      </c>
      <c r="U21" s="12" t="str">
        <f ca="1" t="shared" si="4"/>
        <v>G</v>
      </c>
      <c r="V21" s="12" t="str">
        <f ca="1" t="shared" si="4"/>
        <v>P</v>
      </c>
      <c r="W21" s="12" t="str">
        <f ca="1" t="shared" si="4"/>
        <v>G</v>
      </c>
      <c r="X21" s="12" t="str">
        <f ca="1" t="shared" si="4"/>
        <v>P</v>
      </c>
      <c r="Y21" s="12" t="str">
        <f ca="1" t="shared" si="4"/>
        <v>F</v>
      </c>
      <c r="Z21" s="12" t="str">
        <f ca="1" t="shared" si="4"/>
        <v>S</v>
      </c>
      <c r="AA21" s="12" t="str">
        <f ca="1" t="shared" si="4"/>
        <v>D</v>
      </c>
      <c r="AB21" s="12" t="str">
        <f ca="1" t="shared" si="4"/>
        <v>Q</v>
      </c>
      <c r="AC21" s="12" t="str">
        <f ca="1" t="shared" si="4"/>
        <v>L</v>
      </c>
    </row>
    <row r="22" spans="1:29" ht="12.75">
      <c r="A22">
        <f t="shared" si="7"/>
        <v>6</v>
      </c>
      <c r="B22" s="1" t="s">
        <v>25</v>
      </c>
      <c r="C22" s="1" t="s">
        <v>26</v>
      </c>
      <c r="D22" s="1" t="s">
        <v>14</v>
      </c>
      <c r="E22" s="4">
        <v>0.57</v>
      </c>
      <c r="F22" s="7" t="str">
        <f t="shared" si="5"/>
        <v>Ba</v>
      </c>
      <c r="G22" s="4">
        <v>0.75</v>
      </c>
      <c r="H22" s="7" t="str">
        <f t="shared" si="6"/>
        <v>bb</v>
      </c>
      <c r="I22" s="7"/>
      <c r="K22" s="11">
        <f t="shared" si="0"/>
        <v>0</v>
      </c>
      <c r="L22" s="14">
        <f t="shared" si="1"/>
      </c>
      <c r="M22" s="14">
        <f t="shared" si="2"/>
      </c>
      <c r="N22" s="12" t="str">
        <f ca="1" t="shared" si="4"/>
        <v>E</v>
      </c>
      <c r="O22" s="12" t="str">
        <f ca="1" t="shared" si="4"/>
        <v>L</v>
      </c>
      <c r="P22" s="12" t="str">
        <f ca="1" t="shared" si="4"/>
        <v>I</v>
      </c>
      <c r="Q22" s="12" t="str">
        <f ca="1" t="shared" si="4"/>
        <v>S</v>
      </c>
      <c r="R22" s="12" t="str">
        <f ca="1" t="shared" si="4"/>
        <v>P</v>
      </c>
      <c r="S22" s="12" t="str">
        <f ca="1" t="shared" si="4"/>
        <v>F</v>
      </c>
      <c r="T22" s="12" t="str">
        <f ca="1" t="shared" si="4"/>
        <v>W</v>
      </c>
      <c r="U22" s="12" t="str">
        <f ca="1" t="shared" si="4"/>
        <v>I</v>
      </c>
      <c r="V22" s="12" t="str">
        <f ca="1" t="shared" si="4"/>
        <v>L</v>
      </c>
      <c r="W22" s="12" t="str">
        <f ca="1" t="shared" si="4"/>
        <v>M</v>
      </c>
      <c r="X22" s="12" t="str">
        <f ca="1" t="shared" si="4"/>
        <v>K</v>
      </c>
      <c r="Y22" s="12" t="str">
        <f ca="1" t="shared" si="4"/>
        <v>V</v>
      </c>
      <c r="Z22" s="12" t="str">
        <f ca="1" t="shared" si="4"/>
        <v>L</v>
      </c>
      <c r="AA22" s="12" t="str">
        <f ca="1" t="shared" si="4"/>
        <v>L</v>
      </c>
      <c r="AB22" s="12" t="str">
        <f ca="1" t="shared" si="4"/>
        <v>E</v>
      </c>
      <c r="AC22" s="12" t="str">
        <f ca="1" t="shared" si="4"/>
        <v>P</v>
      </c>
    </row>
    <row r="23" spans="1:29" ht="12.75">
      <c r="A23">
        <f t="shared" si="7"/>
        <v>7</v>
      </c>
      <c r="B23" s="1" t="s">
        <v>32</v>
      </c>
      <c r="C23" s="1" t="s">
        <v>44</v>
      </c>
      <c r="D23" s="1" t="s">
        <v>9</v>
      </c>
      <c r="E23" s="4">
        <v>1</v>
      </c>
      <c r="F23" s="7" t="str">
        <f t="shared" si="5"/>
        <v>Ia</v>
      </c>
      <c r="G23" s="4">
        <v>0.87</v>
      </c>
      <c r="H23" s="7" t="str">
        <f t="shared" si="6"/>
        <v>ib</v>
      </c>
      <c r="I23" s="7"/>
      <c r="K23" s="11">
        <f t="shared" si="0"/>
        <v>0</v>
      </c>
      <c r="L23" s="14">
        <f t="shared" si="1"/>
      </c>
      <c r="M23" s="14">
        <f t="shared" si="2"/>
      </c>
      <c r="N23" s="12" t="str">
        <f ca="1" t="shared" si="4"/>
        <v>D</v>
      </c>
      <c r="O23" s="12" t="str">
        <f ca="1" t="shared" si="4"/>
        <v>V</v>
      </c>
      <c r="P23" s="12" t="str">
        <f ca="1" t="shared" si="4"/>
        <v>R</v>
      </c>
      <c r="Q23" s="12" t="str">
        <f ca="1" t="shared" si="4"/>
        <v>W</v>
      </c>
      <c r="R23" s="12" t="str">
        <f ca="1" t="shared" si="4"/>
        <v>W</v>
      </c>
      <c r="S23" s="12" t="str">
        <f ca="1" t="shared" si="4"/>
        <v>E</v>
      </c>
      <c r="T23" s="12" t="str">
        <f ca="1" t="shared" si="4"/>
        <v>H</v>
      </c>
      <c r="U23" s="12" t="str">
        <f ca="1" t="shared" si="4"/>
        <v>P</v>
      </c>
      <c r="V23" s="12" t="str">
        <f ca="1" t="shared" si="4"/>
        <v>T</v>
      </c>
      <c r="W23" s="12" t="str">
        <f ca="1" t="shared" si="4"/>
        <v>V</v>
      </c>
      <c r="X23" s="12" t="str">
        <f ca="1" t="shared" si="4"/>
        <v>N</v>
      </c>
      <c r="Y23" s="12" t="str">
        <f ca="1" t="shared" si="4"/>
        <v>S</v>
      </c>
      <c r="Z23" s="12" t="str">
        <f ca="1" t="shared" si="4"/>
        <v>N</v>
      </c>
      <c r="AA23" s="12" t="str">
        <f ca="1" t="shared" si="4"/>
        <v>A</v>
      </c>
      <c r="AB23" s="12" t="str">
        <f ca="1" t="shared" si="4"/>
        <v>P</v>
      </c>
      <c r="AC23" s="12" t="str">
        <f ca="1" t="shared" si="4"/>
        <v>Y</v>
      </c>
    </row>
    <row r="24" spans="1:29" ht="12.75">
      <c r="A24">
        <f t="shared" si="7"/>
        <v>8</v>
      </c>
      <c r="B24" s="1" t="s">
        <v>33</v>
      </c>
      <c r="C24" s="1" t="s">
        <v>45</v>
      </c>
      <c r="D24" s="1" t="s">
        <v>10</v>
      </c>
      <c r="E24" s="4">
        <v>1.08</v>
      </c>
      <c r="F24" s="7" t="str">
        <f t="shared" si="5"/>
        <v>ha</v>
      </c>
      <c r="G24" s="4">
        <v>1.6</v>
      </c>
      <c r="H24" s="7" t="str">
        <f t="shared" si="6"/>
        <v>Hb</v>
      </c>
      <c r="I24" s="7"/>
      <c r="K24" s="11">
        <f t="shared" si="0"/>
        <v>0</v>
      </c>
      <c r="L24" s="14">
        <f t="shared" si="1"/>
      </c>
      <c r="M24" s="14">
        <f t="shared" si="2"/>
      </c>
      <c r="N24" s="12" t="str">
        <f aca="true" ca="1" t="shared" si="8" ref="N24:AC33">VLOOKUP(ROUND((19/20)*RAND()*20+1,0),probTable,mode,TRUE)</f>
        <v>H</v>
      </c>
      <c r="O24" s="12" t="str">
        <f ca="1" t="shared" si="8"/>
        <v>I</v>
      </c>
      <c r="P24" s="12" t="str">
        <f ca="1" t="shared" si="8"/>
        <v>L</v>
      </c>
      <c r="Q24" s="12" t="str">
        <f ca="1" t="shared" si="8"/>
        <v>Q</v>
      </c>
      <c r="R24" s="12" t="str">
        <f ca="1" t="shared" si="8"/>
        <v>H</v>
      </c>
      <c r="S24" s="12" t="str">
        <f ca="1" t="shared" si="8"/>
        <v>V</v>
      </c>
      <c r="T24" s="12" t="str">
        <f ca="1" t="shared" si="8"/>
        <v>Q</v>
      </c>
      <c r="U24" s="12" t="str">
        <f ca="1" t="shared" si="8"/>
        <v>K</v>
      </c>
      <c r="V24" s="12" t="str">
        <f ca="1" t="shared" si="8"/>
        <v>I</v>
      </c>
      <c r="W24" s="12" t="str">
        <f ca="1" t="shared" si="8"/>
        <v>S</v>
      </c>
      <c r="X24" s="12" t="str">
        <f ca="1" t="shared" si="8"/>
        <v>T</v>
      </c>
      <c r="Y24" s="12" t="str">
        <f ca="1" t="shared" si="8"/>
        <v>G</v>
      </c>
      <c r="Z24" s="12" t="str">
        <f ca="1" t="shared" si="8"/>
        <v>H</v>
      </c>
      <c r="AA24" s="12" t="str">
        <f ca="1" t="shared" si="8"/>
        <v>V</v>
      </c>
      <c r="AB24" s="12" t="str">
        <f ca="1" t="shared" si="8"/>
        <v>L</v>
      </c>
      <c r="AC24" s="12" t="str">
        <f ca="1" t="shared" si="8"/>
        <v>M</v>
      </c>
    </row>
    <row r="25" spans="1:29" ht="12.75">
      <c r="A25">
        <f t="shared" si="7"/>
        <v>9</v>
      </c>
      <c r="B25" s="1" t="s">
        <v>35</v>
      </c>
      <c r="C25" s="1" t="s">
        <v>47</v>
      </c>
      <c r="D25" s="1" t="s">
        <v>64</v>
      </c>
      <c r="E25" s="4">
        <v>1.16</v>
      </c>
      <c r="F25" s="7" t="str">
        <f t="shared" si="5"/>
        <v>ha</v>
      </c>
      <c r="G25" s="4">
        <v>0.74</v>
      </c>
      <c r="H25" s="7" t="str">
        <f t="shared" si="6"/>
        <v>bb</v>
      </c>
      <c r="I25" s="7"/>
      <c r="K25" s="11">
        <f t="shared" si="0"/>
        <v>0</v>
      </c>
      <c r="L25" s="14">
        <f t="shared" si="1"/>
      </c>
      <c r="M25" s="14">
        <f t="shared" si="2"/>
      </c>
      <c r="N25" s="12" t="str">
        <f ca="1" t="shared" si="8"/>
        <v>G</v>
      </c>
      <c r="O25" s="12" t="str">
        <f ca="1" t="shared" si="8"/>
        <v>M</v>
      </c>
      <c r="P25" s="12" t="str">
        <f ca="1" t="shared" si="8"/>
        <v>I</v>
      </c>
      <c r="Q25" s="12" t="str">
        <f ca="1" t="shared" si="8"/>
        <v>E</v>
      </c>
      <c r="R25" s="12" t="str">
        <f ca="1" t="shared" si="8"/>
        <v>T</v>
      </c>
      <c r="S25" s="12" t="str">
        <f ca="1" t="shared" si="8"/>
        <v>H</v>
      </c>
      <c r="T25" s="12" t="str">
        <f ca="1" t="shared" si="8"/>
        <v>V</v>
      </c>
      <c r="U25" s="12" t="str">
        <f ca="1" t="shared" si="8"/>
        <v>P</v>
      </c>
      <c r="V25" s="12" t="str">
        <f ca="1" t="shared" si="8"/>
        <v>H</v>
      </c>
      <c r="W25" s="12" t="str">
        <f ca="1" t="shared" si="8"/>
        <v>I</v>
      </c>
      <c r="X25" s="12" t="str">
        <f ca="1" t="shared" si="8"/>
        <v>V</v>
      </c>
      <c r="Y25" s="12" t="str">
        <f ca="1" t="shared" si="8"/>
        <v>W</v>
      </c>
      <c r="Z25" s="12" t="str">
        <f ca="1" t="shared" si="8"/>
        <v>F</v>
      </c>
      <c r="AA25" s="12" t="str">
        <f ca="1" t="shared" si="8"/>
        <v>K</v>
      </c>
      <c r="AB25" s="12" t="str">
        <f ca="1" t="shared" si="8"/>
        <v>S</v>
      </c>
      <c r="AC25" s="12" t="str">
        <f ca="1" t="shared" si="8"/>
        <v>D</v>
      </c>
    </row>
    <row r="26" spans="1:29" ht="12.75">
      <c r="A26">
        <f t="shared" si="7"/>
        <v>10</v>
      </c>
      <c r="B26" s="1" t="s">
        <v>34</v>
      </c>
      <c r="C26" s="1" t="s">
        <v>46</v>
      </c>
      <c r="D26" s="1" t="s">
        <v>65</v>
      </c>
      <c r="E26" s="4">
        <v>1.21</v>
      </c>
      <c r="F26" s="7" t="str">
        <f t="shared" si="5"/>
        <v>Ha</v>
      </c>
      <c r="G26" s="4">
        <v>1.3</v>
      </c>
      <c r="H26" s="7" t="str">
        <f t="shared" si="6"/>
        <v>hb</v>
      </c>
      <c r="I26" s="7"/>
      <c r="K26" s="11">
        <f t="shared" si="0"/>
        <v>0</v>
      </c>
      <c r="L26" s="14">
        <f t="shared" si="1"/>
      </c>
      <c r="M26" s="14">
        <f t="shared" si="2"/>
      </c>
      <c r="N26" s="12" t="str">
        <f ca="1" t="shared" si="8"/>
        <v>W</v>
      </c>
      <c r="O26" s="12" t="str">
        <f ca="1" t="shared" si="8"/>
        <v>R</v>
      </c>
      <c r="P26" s="12" t="str">
        <f ca="1" t="shared" si="8"/>
        <v>C</v>
      </c>
      <c r="Q26" s="12" t="str">
        <f ca="1" t="shared" si="8"/>
        <v>W</v>
      </c>
      <c r="R26" s="12" t="str">
        <f ca="1" t="shared" si="8"/>
        <v>L</v>
      </c>
      <c r="S26" s="12" t="str">
        <f ca="1" t="shared" si="8"/>
        <v>E</v>
      </c>
      <c r="T26" s="12" t="str">
        <f ca="1" t="shared" si="8"/>
        <v>W</v>
      </c>
      <c r="U26" s="12" t="str">
        <f ca="1" t="shared" si="8"/>
        <v>G</v>
      </c>
      <c r="V26" s="12" t="str">
        <f ca="1" t="shared" si="8"/>
        <v>T</v>
      </c>
      <c r="W26" s="12" t="str">
        <f ca="1" t="shared" si="8"/>
        <v>F</v>
      </c>
      <c r="X26" s="12" t="str">
        <f ca="1" t="shared" si="8"/>
        <v>V</v>
      </c>
      <c r="Y26" s="12" t="str">
        <f ca="1" t="shared" si="8"/>
        <v>R</v>
      </c>
      <c r="Z26" s="12" t="str">
        <f ca="1" t="shared" si="8"/>
        <v>Y</v>
      </c>
      <c r="AA26" s="12" t="str">
        <f ca="1" t="shared" si="8"/>
        <v>P</v>
      </c>
      <c r="AB26" s="12" t="str">
        <f ca="1" t="shared" si="8"/>
        <v>T</v>
      </c>
      <c r="AC26" s="12" t="str">
        <f ca="1" t="shared" si="8"/>
        <v>F</v>
      </c>
    </row>
    <row r="27" spans="1:29" ht="12.75">
      <c r="A27">
        <f t="shared" si="7"/>
        <v>11</v>
      </c>
      <c r="B27" s="1" t="s">
        <v>36</v>
      </c>
      <c r="C27" s="1" t="s">
        <v>48</v>
      </c>
      <c r="D27" s="1" t="s">
        <v>63</v>
      </c>
      <c r="E27" s="4">
        <v>1.45</v>
      </c>
      <c r="F27" s="7" t="str">
        <f t="shared" si="5"/>
        <v>Ha</v>
      </c>
      <c r="G27" s="4">
        <v>1.05</v>
      </c>
      <c r="H27" s="7" t="str">
        <f t="shared" si="6"/>
        <v>hb</v>
      </c>
      <c r="I27" s="7"/>
      <c r="K27" s="11">
        <f t="shared" si="0"/>
        <v>0</v>
      </c>
      <c r="L27" s="14">
        <f t="shared" si="1"/>
      </c>
      <c r="M27" s="14">
        <f t="shared" si="2"/>
      </c>
      <c r="N27" s="12" t="str">
        <f ca="1" t="shared" si="8"/>
        <v>T</v>
      </c>
      <c r="O27" s="12" t="str">
        <f ca="1" t="shared" si="8"/>
        <v>W</v>
      </c>
      <c r="P27" s="12" t="str">
        <f ca="1" t="shared" si="8"/>
        <v>I</v>
      </c>
      <c r="Q27" s="12" t="str">
        <f ca="1" t="shared" si="8"/>
        <v>V</v>
      </c>
      <c r="R27" s="12" t="str">
        <f ca="1" t="shared" si="8"/>
        <v>D</v>
      </c>
      <c r="S27" s="12" t="str">
        <f ca="1" t="shared" si="8"/>
        <v>N</v>
      </c>
      <c r="T27" s="12" t="str">
        <f ca="1" t="shared" si="8"/>
        <v>F</v>
      </c>
      <c r="U27" s="12" t="str">
        <f ca="1" t="shared" si="8"/>
        <v>M</v>
      </c>
      <c r="V27" s="12" t="str">
        <f ca="1" t="shared" si="8"/>
        <v>I</v>
      </c>
      <c r="W27" s="12" t="str">
        <f ca="1" t="shared" si="8"/>
        <v>A</v>
      </c>
      <c r="X27" s="12" t="str">
        <f ca="1" t="shared" si="8"/>
        <v>D</v>
      </c>
      <c r="Y27" s="12" t="str">
        <f ca="1" t="shared" si="8"/>
        <v>P</v>
      </c>
      <c r="Z27" s="12" t="str">
        <f ca="1" t="shared" si="8"/>
        <v>Y</v>
      </c>
      <c r="AA27" s="12" t="str">
        <f ca="1" t="shared" si="8"/>
        <v>F</v>
      </c>
      <c r="AB27" s="12" t="str">
        <f ca="1" t="shared" si="8"/>
        <v>G</v>
      </c>
      <c r="AC27" s="12" t="str">
        <f ca="1" t="shared" si="8"/>
        <v>N</v>
      </c>
    </row>
    <row r="28" spans="1:29" ht="12.75">
      <c r="A28">
        <f t="shared" si="7"/>
        <v>12</v>
      </c>
      <c r="B28" s="1" t="s">
        <v>12</v>
      </c>
      <c r="C28" s="1" t="s">
        <v>17</v>
      </c>
      <c r="D28" s="1" t="s">
        <v>20</v>
      </c>
      <c r="E28" s="4">
        <v>0.67</v>
      </c>
      <c r="F28" s="7" t="str">
        <f t="shared" si="5"/>
        <v>ba</v>
      </c>
      <c r="G28" s="4">
        <v>0.89</v>
      </c>
      <c r="H28" s="7" t="str">
        <f t="shared" si="6"/>
        <v>ib</v>
      </c>
      <c r="I28" s="7"/>
      <c r="K28" s="11">
        <f t="shared" si="0"/>
        <v>0</v>
      </c>
      <c r="L28" s="14">
        <f t="shared" si="1"/>
      </c>
      <c r="M28" s="14">
        <f t="shared" si="2"/>
      </c>
      <c r="N28" s="12" t="str">
        <f ca="1" t="shared" si="8"/>
        <v>Q</v>
      </c>
      <c r="O28" s="12" t="str">
        <f ca="1" t="shared" si="8"/>
        <v>E</v>
      </c>
      <c r="P28" s="12" t="str">
        <f ca="1" t="shared" si="8"/>
        <v>R</v>
      </c>
      <c r="Q28" s="12" t="str">
        <f ca="1" t="shared" si="8"/>
        <v>D</v>
      </c>
      <c r="R28" s="12" t="str">
        <f ca="1" t="shared" si="8"/>
        <v>F</v>
      </c>
      <c r="S28" s="12" t="str">
        <f ca="1" t="shared" si="8"/>
        <v>V</v>
      </c>
      <c r="T28" s="12" t="str">
        <f ca="1" t="shared" si="8"/>
        <v>V</v>
      </c>
      <c r="U28" s="12" t="str">
        <f ca="1" t="shared" si="8"/>
        <v>M</v>
      </c>
      <c r="V28" s="12" t="str">
        <f ca="1" t="shared" si="8"/>
        <v>D</v>
      </c>
      <c r="W28" s="12" t="str">
        <f ca="1" t="shared" si="8"/>
        <v>W</v>
      </c>
      <c r="X28" s="12" t="str">
        <f ca="1" t="shared" si="8"/>
        <v>K</v>
      </c>
      <c r="Y28" s="12" t="str">
        <f ca="1" t="shared" si="8"/>
        <v>G</v>
      </c>
      <c r="Z28" s="12" t="str">
        <f ca="1" t="shared" si="8"/>
        <v>M</v>
      </c>
      <c r="AA28" s="12" t="str">
        <f ca="1" t="shared" si="8"/>
        <v>A</v>
      </c>
      <c r="AB28" s="12" t="str">
        <f ca="1" t="shared" si="8"/>
        <v>W</v>
      </c>
      <c r="AC28" s="12" t="str">
        <f ca="1" t="shared" si="8"/>
        <v>H</v>
      </c>
    </row>
    <row r="29" spans="1:29" ht="12.75">
      <c r="A29">
        <f t="shared" si="7"/>
        <v>13</v>
      </c>
      <c r="B29" s="1" t="s">
        <v>38</v>
      </c>
      <c r="C29" s="1" t="s">
        <v>50</v>
      </c>
      <c r="D29" s="1" t="s">
        <v>61</v>
      </c>
      <c r="E29" s="4">
        <v>0.57</v>
      </c>
      <c r="F29" s="7" t="str">
        <f t="shared" si="5"/>
        <v>Ba</v>
      </c>
      <c r="G29" s="4">
        <v>0.55</v>
      </c>
      <c r="H29" s="7" t="str">
        <f t="shared" si="6"/>
        <v>Bb</v>
      </c>
      <c r="I29" s="7"/>
      <c r="K29" s="11">
        <f t="shared" si="0"/>
        <v>0</v>
      </c>
      <c r="L29" s="14">
        <f t="shared" si="1"/>
      </c>
      <c r="M29" s="14">
        <f t="shared" si="2"/>
      </c>
      <c r="N29" s="12" t="str">
        <f ca="1" t="shared" si="8"/>
        <v>F</v>
      </c>
      <c r="O29" s="12" t="str">
        <f ca="1" t="shared" si="8"/>
        <v>V</v>
      </c>
      <c r="P29" s="12" t="str">
        <f ca="1" t="shared" si="8"/>
        <v>G</v>
      </c>
      <c r="Q29" s="12" t="str">
        <f ca="1" t="shared" si="8"/>
        <v>A</v>
      </c>
      <c r="R29" s="12" t="str">
        <f ca="1" t="shared" si="8"/>
        <v>Y</v>
      </c>
      <c r="S29" s="12" t="str">
        <f ca="1" t="shared" si="8"/>
        <v>C</v>
      </c>
      <c r="T29" s="12" t="str">
        <f ca="1" t="shared" si="8"/>
        <v>G</v>
      </c>
      <c r="U29" s="12" t="str">
        <f ca="1" t="shared" si="8"/>
        <v>M</v>
      </c>
      <c r="V29" s="12" t="str">
        <f ca="1" t="shared" si="8"/>
        <v>Q</v>
      </c>
      <c r="W29" s="12" t="str">
        <f ca="1" t="shared" si="8"/>
        <v>P</v>
      </c>
      <c r="X29" s="12" t="str">
        <f ca="1" t="shared" si="8"/>
        <v>V</v>
      </c>
      <c r="Y29" s="12" t="str">
        <f ca="1" t="shared" si="8"/>
        <v>R</v>
      </c>
      <c r="Z29" s="12" t="str">
        <f ca="1" t="shared" si="8"/>
        <v>H</v>
      </c>
      <c r="AA29" s="12" t="str">
        <f ca="1" t="shared" si="8"/>
        <v>L</v>
      </c>
      <c r="AB29" s="12" t="str">
        <f ca="1" t="shared" si="8"/>
        <v>H</v>
      </c>
      <c r="AC29" s="12" t="str">
        <f ca="1" t="shared" si="8"/>
        <v>V</v>
      </c>
    </row>
    <row r="30" spans="1:29" ht="12.75">
      <c r="A30">
        <f t="shared" si="7"/>
        <v>14</v>
      </c>
      <c r="B30" s="1" t="s">
        <v>23</v>
      </c>
      <c r="C30" s="1" t="s">
        <v>28</v>
      </c>
      <c r="D30" s="1" t="s">
        <v>30</v>
      </c>
      <c r="E30" s="4">
        <v>1.11</v>
      </c>
      <c r="F30" s="7" t="str">
        <f t="shared" si="5"/>
        <v>ha</v>
      </c>
      <c r="G30" s="4">
        <v>1.1</v>
      </c>
      <c r="H30" s="7" t="str">
        <f t="shared" si="6"/>
        <v>hb</v>
      </c>
      <c r="I30" s="7"/>
      <c r="K30" s="11">
        <f t="shared" si="0"/>
        <v>0</v>
      </c>
      <c r="L30" s="14">
        <f t="shared" si="1"/>
      </c>
      <c r="M30" s="14">
        <f t="shared" si="2"/>
      </c>
      <c r="N30" s="12" t="str">
        <f ca="1" t="shared" si="8"/>
        <v>M</v>
      </c>
      <c r="O30" s="12" t="str">
        <f ca="1" t="shared" si="8"/>
        <v>N</v>
      </c>
      <c r="P30" s="12" t="str">
        <f ca="1" t="shared" si="8"/>
        <v>I</v>
      </c>
      <c r="Q30" s="12" t="str">
        <f ca="1" t="shared" si="8"/>
        <v>M</v>
      </c>
      <c r="R30" s="12" t="str">
        <f ca="1" t="shared" si="8"/>
        <v>F</v>
      </c>
      <c r="S30" s="12" t="str">
        <f ca="1" t="shared" si="8"/>
        <v>R</v>
      </c>
      <c r="T30" s="12" t="str">
        <f ca="1" t="shared" si="8"/>
        <v>V</v>
      </c>
      <c r="U30" s="12" t="str">
        <f ca="1" t="shared" si="8"/>
        <v>N</v>
      </c>
      <c r="V30" s="12" t="str">
        <f ca="1" t="shared" si="8"/>
        <v>N</v>
      </c>
      <c r="W30" s="12" t="str">
        <f ca="1" t="shared" si="8"/>
        <v>L</v>
      </c>
      <c r="X30" s="12" t="str">
        <f ca="1" t="shared" si="8"/>
        <v>L</v>
      </c>
      <c r="Y30" s="12" t="str">
        <f ca="1" t="shared" si="8"/>
        <v>W</v>
      </c>
      <c r="Z30" s="12" t="str">
        <f ca="1" t="shared" si="8"/>
        <v>C</v>
      </c>
      <c r="AA30" s="12" t="str">
        <f ca="1" t="shared" si="8"/>
        <v>R</v>
      </c>
      <c r="AB30" s="12" t="str">
        <f ca="1" t="shared" si="8"/>
        <v>L</v>
      </c>
      <c r="AC30" s="12" t="str">
        <f ca="1" t="shared" si="8"/>
        <v>N</v>
      </c>
    </row>
    <row r="31" spans="1:29" ht="12.75">
      <c r="A31">
        <f>A30+1</f>
        <v>15</v>
      </c>
      <c r="B31" s="1" t="s">
        <v>11</v>
      </c>
      <c r="C31" s="1" t="s">
        <v>16</v>
      </c>
      <c r="D31" s="1" t="s">
        <v>19</v>
      </c>
      <c r="E31" s="4">
        <v>0.98</v>
      </c>
      <c r="F31" s="7" t="str">
        <f t="shared" si="5"/>
        <v>ia</v>
      </c>
      <c r="G31" s="4">
        <v>0.93</v>
      </c>
      <c r="H31" s="7" t="str">
        <f t="shared" si="6"/>
        <v>ib</v>
      </c>
      <c r="I31" s="7"/>
      <c r="K31" s="11">
        <f t="shared" si="0"/>
        <v>0</v>
      </c>
      <c r="L31" s="14">
        <f t="shared" si="1"/>
      </c>
      <c r="M31" s="14">
        <f t="shared" si="2"/>
      </c>
      <c r="N31" s="12" t="str">
        <f ca="1" t="shared" si="8"/>
        <v>G</v>
      </c>
      <c r="O31" s="12" t="str">
        <f ca="1" t="shared" si="8"/>
        <v>V</v>
      </c>
      <c r="P31" s="12" t="str">
        <f ca="1" t="shared" si="8"/>
        <v>V</v>
      </c>
      <c r="Q31" s="12" t="str">
        <f ca="1" t="shared" si="8"/>
        <v>Q</v>
      </c>
      <c r="R31" s="12" t="str">
        <f ca="1" t="shared" si="8"/>
        <v>H</v>
      </c>
      <c r="S31" s="12" t="str">
        <f ca="1" t="shared" si="8"/>
        <v>P</v>
      </c>
      <c r="T31" s="12" t="str">
        <f ca="1" t="shared" si="8"/>
        <v>E</v>
      </c>
      <c r="U31" s="12" t="str">
        <f ca="1" t="shared" si="8"/>
        <v>E</v>
      </c>
      <c r="V31" s="12" t="str">
        <f ca="1" t="shared" si="8"/>
        <v>L</v>
      </c>
      <c r="W31" s="12" t="str">
        <f ca="1" t="shared" si="8"/>
        <v>P</v>
      </c>
      <c r="X31" s="12" t="str">
        <f ca="1" t="shared" si="8"/>
        <v>C</v>
      </c>
      <c r="Y31" s="12" t="str">
        <f ca="1" t="shared" si="8"/>
        <v>Y</v>
      </c>
      <c r="Z31" s="12" t="str">
        <f ca="1" t="shared" si="8"/>
        <v>E</v>
      </c>
      <c r="AA31" s="12" t="str">
        <f ca="1" t="shared" si="8"/>
        <v>K</v>
      </c>
      <c r="AB31" s="12" t="str">
        <f ca="1" t="shared" si="8"/>
        <v>L</v>
      </c>
      <c r="AC31" s="12" t="str">
        <f ca="1" t="shared" si="8"/>
        <v>W</v>
      </c>
    </row>
    <row r="32" spans="1:29" ht="12.75">
      <c r="A32">
        <f t="shared" si="7"/>
        <v>16</v>
      </c>
      <c r="B32" s="1" t="s">
        <v>39</v>
      </c>
      <c r="C32" s="1" t="s">
        <v>51</v>
      </c>
      <c r="D32" s="1" t="s">
        <v>60</v>
      </c>
      <c r="E32" s="4">
        <v>0.77</v>
      </c>
      <c r="F32" s="7" t="str">
        <f t="shared" si="5"/>
        <v>ia</v>
      </c>
      <c r="G32" s="4">
        <v>0.75</v>
      </c>
      <c r="H32" s="7" t="str">
        <f t="shared" si="6"/>
        <v>bb</v>
      </c>
      <c r="I32" s="7"/>
      <c r="K32" s="11">
        <f t="shared" si="0"/>
        <v>0</v>
      </c>
      <c r="L32" s="14">
        <f t="shared" si="1"/>
      </c>
      <c r="M32" s="14">
        <f t="shared" si="2"/>
      </c>
      <c r="N32" s="12" t="str">
        <f ca="1" t="shared" si="8"/>
        <v>H</v>
      </c>
      <c r="O32" s="12" t="str">
        <f ca="1" t="shared" si="8"/>
        <v>Q</v>
      </c>
      <c r="P32" s="12" t="str">
        <f ca="1" t="shared" si="8"/>
        <v>N</v>
      </c>
      <c r="Q32" s="12" t="str">
        <f ca="1" t="shared" si="8"/>
        <v>M</v>
      </c>
      <c r="R32" s="12" t="str">
        <f ca="1" t="shared" si="8"/>
        <v>H</v>
      </c>
      <c r="S32" s="12" t="str">
        <f ca="1" t="shared" si="8"/>
        <v>E</v>
      </c>
      <c r="T32" s="12" t="str">
        <f ca="1" t="shared" si="8"/>
        <v>W</v>
      </c>
      <c r="U32" s="12" t="str">
        <f ca="1" t="shared" si="8"/>
        <v>P</v>
      </c>
      <c r="V32" s="12" t="str">
        <f ca="1" t="shared" si="8"/>
        <v>I</v>
      </c>
      <c r="W32" s="12" t="str">
        <f ca="1" t="shared" si="8"/>
        <v>M</v>
      </c>
      <c r="X32" s="12" t="str">
        <f ca="1" t="shared" si="8"/>
        <v>W</v>
      </c>
      <c r="Y32" s="12" t="str">
        <f ca="1" t="shared" si="8"/>
        <v>H</v>
      </c>
      <c r="Z32" s="12" t="str">
        <f ca="1" t="shared" si="8"/>
        <v>D</v>
      </c>
      <c r="AA32" s="12" t="str">
        <f ca="1" t="shared" si="8"/>
        <v>A</v>
      </c>
      <c r="AB32" s="12" t="str">
        <f ca="1" t="shared" si="8"/>
        <v>H</v>
      </c>
      <c r="AC32" s="12" t="str">
        <f ca="1" t="shared" si="8"/>
        <v>R</v>
      </c>
    </row>
    <row r="33" spans="1:29" ht="12.75">
      <c r="A33">
        <f t="shared" si="7"/>
        <v>17</v>
      </c>
      <c r="B33" s="1" t="s">
        <v>40</v>
      </c>
      <c r="C33" s="1" t="s">
        <v>52</v>
      </c>
      <c r="D33" s="1" t="s">
        <v>59</v>
      </c>
      <c r="E33" s="4">
        <v>0.83</v>
      </c>
      <c r="F33" s="7" t="str">
        <f t="shared" si="5"/>
        <v>ia</v>
      </c>
      <c r="G33" s="4">
        <v>1.19</v>
      </c>
      <c r="H33" s="7" t="str">
        <f t="shared" si="6"/>
        <v>hb</v>
      </c>
      <c r="I33" s="7"/>
      <c r="K33" s="11">
        <f t="shared" si="0"/>
        <v>0</v>
      </c>
      <c r="L33" s="14">
        <f t="shared" si="1"/>
      </c>
      <c r="M33" s="14">
        <f t="shared" si="2"/>
      </c>
      <c r="N33" s="12" t="str">
        <f ca="1" t="shared" si="8"/>
        <v>F</v>
      </c>
      <c r="O33" s="12" t="str">
        <f ca="1" t="shared" si="8"/>
        <v>M</v>
      </c>
      <c r="P33" s="12" t="str">
        <f ca="1" t="shared" si="8"/>
        <v>T</v>
      </c>
      <c r="Q33" s="12" t="str">
        <f ca="1" t="shared" si="8"/>
        <v>N</v>
      </c>
      <c r="R33" s="12" t="str">
        <f ca="1" t="shared" si="8"/>
        <v>A</v>
      </c>
      <c r="S33" s="12" t="str">
        <f ca="1" t="shared" si="8"/>
        <v>D</v>
      </c>
      <c r="T33" s="12" t="str">
        <f ca="1" t="shared" si="8"/>
        <v>V</v>
      </c>
      <c r="U33" s="12" t="str">
        <f ca="1" t="shared" si="8"/>
        <v>E</v>
      </c>
      <c r="V33" s="12" t="str">
        <f ca="1" t="shared" si="8"/>
        <v>G</v>
      </c>
      <c r="W33" s="12" t="str">
        <f ca="1" t="shared" si="8"/>
        <v>L</v>
      </c>
      <c r="X33" s="12" t="str">
        <f ca="1" t="shared" si="8"/>
        <v>P</v>
      </c>
      <c r="Y33" s="12" t="str">
        <f ca="1" t="shared" si="8"/>
        <v>I</v>
      </c>
      <c r="Z33" s="12" t="str">
        <f ca="1" t="shared" si="8"/>
        <v>I</v>
      </c>
      <c r="AA33" s="12" t="str">
        <f ca="1" t="shared" si="8"/>
        <v>H</v>
      </c>
      <c r="AB33" s="12" t="str">
        <f ca="1" t="shared" si="8"/>
        <v>Q</v>
      </c>
      <c r="AC33" s="12" t="str">
        <f ca="1" t="shared" si="8"/>
        <v>R</v>
      </c>
    </row>
    <row r="34" spans="1:29" ht="12.75">
      <c r="A34">
        <f t="shared" si="7"/>
        <v>18</v>
      </c>
      <c r="B34" s="1" t="s">
        <v>43</v>
      </c>
      <c r="C34" s="1" t="s">
        <v>55</v>
      </c>
      <c r="D34" s="1" t="s">
        <v>56</v>
      </c>
      <c r="E34" s="4">
        <v>1.06</v>
      </c>
      <c r="F34" s="7" t="str">
        <f t="shared" si="5"/>
        <v>ha</v>
      </c>
      <c r="G34" s="4">
        <v>1.7</v>
      </c>
      <c r="H34" s="7" t="str">
        <f t="shared" si="6"/>
        <v>Hb</v>
      </c>
      <c r="I34" s="7"/>
      <c r="K34" s="11">
        <f t="shared" si="0"/>
        <v>0</v>
      </c>
      <c r="L34" s="14">
        <f t="shared" si="1"/>
      </c>
      <c r="M34" s="14">
        <f t="shared" si="2"/>
      </c>
      <c r="N34" s="12" t="str">
        <f aca="true" ca="1" t="shared" si="9" ref="N34:AC43">VLOOKUP(ROUND((19/20)*RAND()*20+1,0),probTable,mode,TRUE)</f>
        <v>P</v>
      </c>
      <c r="O34" s="12" t="str">
        <f ca="1" t="shared" si="9"/>
        <v>E</v>
      </c>
      <c r="P34" s="12" t="str">
        <f ca="1" t="shared" si="9"/>
        <v>M</v>
      </c>
      <c r="Q34" s="12" t="str">
        <f ca="1" t="shared" si="9"/>
        <v>R</v>
      </c>
      <c r="R34" s="12" t="str">
        <f ca="1" t="shared" si="9"/>
        <v>W</v>
      </c>
      <c r="S34" s="12" t="str">
        <f ca="1" t="shared" si="9"/>
        <v>I</v>
      </c>
      <c r="T34" s="12" t="str">
        <f ca="1" t="shared" si="9"/>
        <v>I</v>
      </c>
      <c r="U34" s="12" t="str">
        <f ca="1" t="shared" si="9"/>
        <v>I</v>
      </c>
      <c r="V34" s="12" t="str">
        <f ca="1" t="shared" si="9"/>
        <v>K</v>
      </c>
      <c r="W34" s="12" t="str">
        <f ca="1" t="shared" si="9"/>
        <v>H</v>
      </c>
      <c r="X34" s="12" t="str">
        <f ca="1" t="shared" si="9"/>
        <v>P</v>
      </c>
      <c r="Y34" s="12" t="str">
        <f ca="1" t="shared" si="9"/>
        <v>Q</v>
      </c>
      <c r="Z34" s="12" t="str">
        <f ca="1" t="shared" si="9"/>
        <v>F</v>
      </c>
      <c r="AA34" s="12" t="str">
        <f ca="1" t="shared" si="9"/>
        <v>C</v>
      </c>
      <c r="AB34" s="12" t="str">
        <f ca="1" t="shared" si="9"/>
        <v>H</v>
      </c>
      <c r="AC34" s="12" t="str">
        <f ca="1" t="shared" si="9"/>
        <v>D</v>
      </c>
    </row>
    <row r="35" spans="1:29" ht="12.75">
      <c r="A35">
        <f t="shared" si="7"/>
        <v>19</v>
      </c>
      <c r="B35" s="1" t="s">
        <v>41</v>
      </c>
      <c r="C35" s="1" t="s">
        <v>53</v>
      </c>
      <c r="D35" s="1" t="s">
        <v>58</v>
      </c>
      <c r="E35" s="4">
        <v>1.08</v>
      </c>
      <c r="F35" s="7" t="str">
        <f t="shared" si="5"/>
        <v>ha</v>
      </c>
      <c r="G35" s="4">
        <v>1.37</v>
      </c>
      <c r="H35" s="7" t="str">
        <f t="shared" si="6"/>
        <v>hb</v>
      </c>
      <c r="I35" s="7"/>
      <c r="K35" s="11">
        <f t="shared" si="0"/>
        <v>0</v>
      </c>
      <c r="L35" s="14">
        <f t="shared" si="1"/>
      </c>
      <c r="M35" s="14">
        <f t="shared" si="2"/>
      </c>
      <c r="N35" s="12" t="str">
        <f ca="1" t="shared" si="9"/>
        <v>H</v>
      </c>
      <c r="O35" s="12" t="str">
        <f ca="1" t="shared" si="9"/>
        <v>Y</v>
      </c>
      <c r="P35" s="12" t="str">
        <f ca="1" t="shared" si="9"/>
        <v>S</v>
      </c>
      <c r="Q35" s="12" t="str">
        <f ca="1" t="shared" si="9"/>
        <v>L</v>
      </c>
      <c r="R35" s="12" t="str">
        <f ca="1" t="shared" si="9"/>
        <v>I</v>
      </c>
      <c r="S35" s="12" t="str">
        <f ca="1" t="shared" si="9"/>
        <v>V</v>
      </c>
      <c r="T35" s="12" t="str">
        <f ca="1" t="shared" si="9"/>
        <v>K</v>
      </c>
      <c r="U35" s="12" t="str">
        <f ca="1" t="shared" si="9"/>
        <v>I</v>
      </c>
      <c r="V35" s="12" t="str">
        <f ca="1" t="shared" si="9"/>
        <v>D</v>
      </c>
      <c r="W35" s="12" t="str">
        <f ca="1" t="shared" si="9"/>
        <v>M</v>
      </c>
      <c r="X35" s="12" t="str">
        <f ca="1" t="shared" si="9"/>
        <v>D</v>
      </c>
      <c r="Y35" s="12" t="str">
        <f ca="1" t="shared" si="9"/>
        <v>I</v>
      </c>
      <c r="Z35" s="12" t="str">
        <f ca="1" t="shared" si="9"/>
        <v>F</v>
      </c>
      <c r="AA35" s="12" t="str">
        <f ca="1" t="shared" si="9"/>
        <v>S</v>
      </c>
      <c r="AB35" s="12" t="str">
        <f ca="1" t="shared" si="9"/>
        <v>I</v>
      </c>
      <c r="AC35" s="12" t="str">
        <f ca="1" t="shared" si="9"/>
        <v>K</v>
      </c>
    </row>
    <row r="36" spans="1:29" ht="12.75">
      <c r="A36">
        <f t="shared" si="7"/>
        <v>20</v>
      </c>
      <c r="B36" s="1" t="s">
        <v>42</v>
      </c>
      <c r="C36" s="1" t="s">
        <v>54</v>
      </c>
      <c r="D36" s="1" t="s">
        <v>57</v>
      </c>
      <c r="E36" s="4">
        <v>0.69</v>
      </c>
      <c r="F36" s="7" t="str">
        <f t="shared" si="5"/>
        <v>ba</v>
      </c>
      <c r="G36" s="4">
        <v>1.47</v>
      </c>
      <c r="H36" s="7" t="str">
        <f t="shared" si="6"/>
        <v>Hb</v>
      </c>
      <c r="I36" s="7"/>
      <c r="K36" s="11">
        <f t="shared" si="0"/>
        <v>0</v>
      </c>
      <c r="L36" s="14">
        <f t="shared" si="1"/>
      </c>
      <c r="M36" s="14">
        <f t="shared" si="2"/>
      </c>
      <c r="N36" s="12" t="str">
        <f ca="1" t="shared" si="9"/>
        <v>S</v>
      </c>
      <c r="O36" s="12" t="str">
        <f ca="1" t="shared" si="9"/>
        <v>I</v>
      </c>
      <c r="P36" s="12" t="str">
        <f ca="1" t="shared" si="9"/>
        <v>E</v>
      </c>
      <c r="Q36" s="12" t="str">
        <f ca="1" t="shared" si="9"/>
        <v>I</v>
      </c>
      <c r="R36" s="12" t="str">
        <f ca="1" t="shared" si="9"/>
        <v>E</v>
      </c>
      <c r="S36" s="12" t="str">
        <f ca="1" t="shared" si="9"/>
        <v>V</v>
      </c>
      <c r="T36" s="12" t="str">
        <f ca="1" t="shared" si="9"/>
        <v>H</v>
      </c>
      <c r="U36" s="12" t="str">
        <f ca="1" t="shared" si="9"/>
        <v>Q</v>
      </c>
      <c r="V36" s="12" t="str">
        <f ca="1" t="shared" si="9"/>
        <v>C</v>
      </c>
      <c r="W36" s="12" t="str">
        <f ca="1" t="shared" si="9"/>
        <v>S</v>
      </c>
      <c r="X36" s="12" t="str">
        <f ca="1" t="shared" si="9"/>
        <v>P</v>
      </c>
      <c r="Y36" s="12" t="str">
        <f ca="1" t="shared" si="9"/>
        <v>D</v>
      </c>
      <c r="Z36" s="12" t="str">
        <f ca="1" t="shared" si="9"/>
        <v>Q</v>
      </c>
      <c r="AA36" s="12" t="str">
        <f ca="1" t="shared" si="9"/>
        <v>I</v>
      </c>
      <c r="AB36" s="12" t="str">
        <f ca="1" t="shared" si="9"/>
        <v>H</v>
      </c>
      <c r="AC36" s="12" t="str">
        <f ca="1" t="shared" si="9"/>
        <v>R</v>
      </c>
    </row>
    <row r="37" spans="11:29" ht="12.75">
      <c r="K37" s="11">
        <f t="shared" si="0"/>
        <v>0</v>
      </c>
      <c r="L37" s="14">
        <f t="shared" si="1"/>
      </c>
      <c r="M37" s="14">
        <f t="shared" si="2"/>
      </c>
      <c r="N37" s="12" t="str">
        <f ca="1" t="shared" si="9"/>
        <v>A</v>
      </c>
      <c r="O37" s="12" t="str">
        <f ca="1" t="shared" si="9"/>
        <v>N</v>
      </c>
      <c r="P37" s="12" t="str">
        <f ca="1" t="shared" si="9"/>
        <v>E</v>
      </c>
      <c r="Q37" s="12" t="str">
        <f ca="1" t="shared" si="9"/>
        <v>I</v>
      </c>
      <c r="R37" s="12" t="str">
        <f ca="1" t="shared" si="9"/>
        <v>R</v>
      </c>
      <c r="S37" s="12" t="str">
        <f ca="1" t="shared" si="9"/>
        <v>E</v>
      </c>
      <c r="T37" s="12" t="str">
        <f ca="1" t="shared" si="9"/>
        <v>P</v>
      </c>
      <c r="U37" s="12" t="str">
        <f ca="1" t="shared" si="9"/>
        <v>L</v>
      </c>
      <c r="V37" s="12" t="str">
        <f ca="1" t="shared" si="9"/>
        <v>E</v>
      </c>
      <c r="W37" s="12" t="str">
        <f ca="1" t="shared" si="9"/>
        <v>M</v>
      </c>
      <c r="X37" s="12" t="str">
        <f ca="1" t="shared" si="9"/>
        <v>N</v>
      </c>
      <c r="Y37" s="12" t="str">
        <f ca="1" t="shared" si="9"/>
        <v>L</v>
      </c>
      <c r="Z37" s="12" t="str">
        <f ca="1" t="shared" si="9"/>
        <v>N</v>
      </c>
      <c r="AA37" s="12" t="str">
        <f ca="1" t="shared" si="9"/>
        <v>Q</v>
      </c>
      <c r="AB37" s="12" t="str">
        <f ca="1" t="shared" si="9"/>
        <v>V</v>
      </c>
      <c r="AC37" s="12" t="str">
        <f ca="1" t="shared" si="9"/>
        <v>G</v>
      </c>
    </row>
    <row r="38" spans="11:29" ht="12.75">
      <c r="K38" s="11">
        <f t="shared" si="0"/>
        <v>0</v>
      </c>
      <c r="L38" s="14">
        <f t="shared" si="1"/>
      </c>
      <c r="M38" s="14">
        <f t="shared" si="2"/>
      </c>
      <c r="N38" s="12" t="str">
        <f ca="1" t="shared" si="9"/>
        <v>Y</v>
      </c>
      <c r="O38" s="12" t="str">
        <f ca="1" t="shared" si="9"/>
        <v>P</v>
      </c>
      <c r="P38" s="12" t="str">
        <f ca="1" t="shared" si="9"/>
        <v>E</v>
      </c>
      <c r="Q38" s="12" t="str">
        <f ca="1" t="shared" si="9"/>
        <v>F</v>
      </c>
      <c r="R38" s="12" t="str">
        <f ca="1" t="shared" si="9"/>
        <v>W</v>
      </c>
      <c r="S38" s="12" t="str">
        <f ca="1" t="shared" si="9"/>
        <v>E</v>
      </c>
      <c r="T38" s="12" t="str">
        <f ca="1" t="shared" si="9"/>
        <v>E</v>
      </c>
      <c r="U38" s="12" t="str">
        <f ca="1" t="shared" si="9"/>
        <v>V</v>
      </c>
      <c r="V38" s="12" t="str">
        <f ca="1" t="shared" si="9"/>
        <v>C</v>
      </c>
      <c r="W38" s="12" t="str">
        <f ca="1" t="shared" si="9"/>
        <v>C</v>
      </c>
      <c r="X38" s="12" t="str">
        <f ca="1" t="shared" si="9"/>
        <v>T</v>
      </c>
      <c r="Y38" s="12" t="str">
        <f ca="1" t="shared" si="9"/>
        <v>V</v>
      </c>
      <c r="Z38" s="12" t="str">
        <f ca="1" t="shared" si="9"/>
        <v>L</v>
      </c>
      <c r="AA38" s="12" t="str">
        <f ca="1" t="shared" si="9"/>
        <v>F</v>
      </c>
      <c r="AB38" s="12" t="str">
        <f ca="1" t="shared" si="9"/>
        <v>C</v>
      </c>
      <c r="AC38" s="12" t="str">
        <f ca="1" t="shared" si="9"/>
        <v>R</v>
      </c>
    </row>
    <row r="39" spans="2:29" ht="12.75">
      <c r="B39" t="s">
        <v>99</v>
      </c>
      <c r="K39" s="11">
        <f t="shared" si="0"/>
        <v>0</v>
      </c>
      <c r="L39" s="14">
        <f t="shared" si="1"/>
      </c>
      <c r="M39" s="14">
        <f t="shared" si="2"/>
      </c>
      <c r="N39" s="12" t="str">
        <f ca="1" t="shared" si="9"/>
        <v>C</v>
      </c>
      <c r="O39" s="12" t="str">
        <f ca="1" t="shared" si="9"/>
        <v>T</v>
      </c>
      <c r="P39" s="12" t="str">
        <f ca="1" t="shared" si="9"/>
        <v>T</v>
      </c>
      <c r="Q39" s="12" t="str">
        <f ca="1" t="shared" si="9"/>
        <v>I</v>
      </c>
      <c r="R39" s="12" t="str">
        <f ca="1" t="shared" si="9"/>
        <v>C</v>
      </c>
      <c r="S39" s="12" t="str">
        <f ca="1" t="shared" si="9"/>
        <v>D</v>
      </c>
      <c r="T39" s="12" t="str">
        <f ca="1" t="shared" si="9"/>
        <v>Q</v>
      </c>
      <c r="U39" s="12" t="str">
        <f ca="1" t="shared" si="9"/>
        <v>Q</v>
      </c>
      <c r="V39" s="12" t="str">
        <f ca="1" t="shared" si="9"/>
        <v>R</v>
      </c>
      <c r="W39" s="12" t="str">
        <f ca="1" t="shared" si="9"/>
        <v>D</v>
      </c>
      <c r="X39" s="12" t="str">
        <f ca="1" t="shared" si="9"/>
        <v>K</v>
      </c>
      <c r="Y39" s="12" t="str">
        <f ca="1" t="shared" si="9"/>
        <v>R</v>
      </c>
      <c r="Z39" s="12" t="str">
        <f ca="1" t="shared" si="9"/>
        <v>Q</v>
      </c>
      <c r="AA39" s="12" t="str">
        <f ca="1" t="shared" si="9"/>
        <v>A</v>
      </c>
      <c r="AB39" s="12" t="str">
        <f ca="1" t="shared" si="9"/>
        <v>G</v>
      </c>
      <c r="AC39" s="12" t="str">
        <f ca="1" t="shared" si="9"/>
        <v>I</v>
      </c>
    </row>
    <row r="40" spans="2:29" ht="12.75">
      <c r="B40" t="s">
        <v>100</v>
      </c>
      <c r="K40" s="11">
        <f t="shared" si="0"/>
        <v>0</v>
      </c>
      <c r="L40" s="14">
        <f t="shared" si="1"/>
      </c>
      <c r="M40" s="14">
        <f t="shared" si="2"/>
      </c>
      <c r="N40" s="12" t="str">
        <f ca="1" t="shared" si="9"/>
        <v>C</v>
      </c>
      <c r="O40" s="12" t="str">
        <f ca="1" t="shared" si="9"/>
        <v>F</v>
      </c>
      <c r="P40" s="12" t="str">
        <f ca="1" t="shared" si="9"/>
        <v>K</v>
      </c>
      <c r="Q40" s="12" t="str">
        <f ca="1" t="shared" si="9"/>
        <v>N</v>
      </c>
      <c r="R40" s="12" t="str">
        <f ca="1" t="shared" si="9"/>
        <v>V</v>
      </c>
      <c r="S40" s="12" t="str">
        <f ca="1" t="shared" si="9"/>
        <v>L</v>
      </c>
      <c r="T40" s="12" t="str">
        <f ca="1" t="shared" si="9"/>
        <v>P</v>
      </c>
      <c r="U40" s="12" t="str">
        <f ca="1" t="shared" si="9"/>
        <v>W</v>
      </c>
      <c r="V40" s="12" t="str">
        <f ca="1" t="shared" si="9"/>
        <v>W</v>
      </c>
      <c r="W40" s="12" t="str">
        <f ca="1" t="shared" si="9"/>
        <v>T</v>
      </c>
      <c r="X40" s="12" t="str">
        <f ca="1" t="shared" si="9"/>
        <v>Q</v>
      </c>
      <c r="Y40" s="12" t="str">
        <f ca="1" t="shared" si="9"/>
        <v>H</v>
      </c>
      <c r="Z40" s="12" t="str">
        <f ca="1" t="shared" si="9"/>
        <v>C</v>
      </c>
      <c r="AA40" s="12" t="str">
        <f ca="1" t="shared" si="9"/>
        <v>M</v>
      </c>
      <c r="AB40" s="12" t="str">
        <f ca="1" t="shared" si="9"/>
        <v>P</v>
      </c>
      <c r="AC40" s="12" t="str">
        <f ca="1" t="shared" si="9"/>
        <v>H</v>
      </c>
    </row>
    <row r="41" spans="2:29" ht="12.75">
      <c r="B41" t="s">
        <v>101</v>
      </c>
      <c r="K41" s="11">
        <f t="shared" si="0"/>
        <v>0</v>
      </c>
      <c r="L41" s="14">
        <f t="shared" si="1"/>
      </c>
      <c r="M41" s="14">
        <f t="shared" si="2"/>
      </c>
      <c r="N41" s="12" t="str">
        <f ca="1" t="shared" si="9"/>
        <v>S</v>
      </c>
      <c r="O41" s="12" t="str">
        <f ca="1" t="shared" si="9"/>
        <v>M</v>
      </c>
      <c r="P41" s="12" t="str">
        <f ca="1" t="shared" si="9"/>
        <v>W</v>
      </c>
      <c r="Q41" s="12" t="str">
        <f ca="1" t="shared" si="9"/>
        <v>I</v>
      </c>
      <c r="R41" s="12" t="str">
        <f ca="1" t="shared" si="9"/>
        <v>T</v>
      </c>
      <c r="S41" s="12" t="str">
        <f ca="1" t="shared" si="9"/>
        <v>T</v>
      </c>
      <c r="T41" s="12" t="str">
        <f ca="1" t="shared" si="9"/>
        <v>L</v>
      </c>
      <c r="U41" s="12" t="str">
        <f ca="1" t="shared" si="9"/>
        <v>G</v>
      </c>
      <c r="V41" s="12" t="str">
        <f ca="1" t="shared" si="9"/>
        <v>V</v>
      </c>
      <c r="W41" s="12" t="str">
        <f ca="1" t="shared" si="9"/>
        <v>Y</v>
      </c>
      <c r="X41" s="12" t="str">
        <f ca="1" t="shared" si="9"/>
        <v>V</v>
      </c>
      <c r="Y41" s="12" t="str">
        <f ca="1" t="shared" si="9"/>
        <v>S</v>
      </c>
      <c r="Z41" s="12" t="str">
        <f ca="1" t="shared" si="9"/>
        <v>S</v>
      </c>
      <c r="AA41" s="12" t="str">
        <f ca="1" t="shared" si="9"/>
        <v>W</v>
      </c>
      <c r="AB41" s="12" t="str">
        <f ca="1" t="shared" si="9"/>
        <v>M</v>
      </c>
      <c r="AC41" s="12" t="str">
        <f ca="1" t="shared" si="9"/>
        <v>E</v>
      </c>
    </row>
    <row r="42" spans="11:29" ht="12.75">
      <c r="K42" s="11">
        <f t="shared" si="0"/>
        <v>0</v>
      </c>
      <c r="L42" s="14">
        <f t="shared" si="1"/>
      </c>
      <c r="M42" s="14">
        <f t="shared" si="2"/>
      </c>
      <c r="N42" s="12" t="str">
        <f ca="1" t="shared" si="9"/>
        <v>G</v>
      </c>
      <c r="O42" s="12" t="str">
        <f ca="1" t="shared" si="9"/>
        <v>M</v>
      </c>
      <c r="P42" s="12" t="str">
        <f ca="1" t="shared" si="9"/>
        <v>Q</v>
      </c>
      <c r="Q42" s="12" t="str">
        <f ca="1" t="shared" si="9"/>
        <v>M</v>
      </c>
      <c r="R42" s="12" t="str">
        <f ca="1" t="shared" si="9"/>
        <v>I</v>
      </c>
      <c r="S42" s="12" t="str">
        <f ca="1" t="shared" si="9"/>
        <v>G</v>
      </c>
      <c r="T42" s="12" t="str">
        <f ca="1" t="shared" si="9"/>
        <v>T</v>
      </c>
      <c r="U42" s="12" t="str">
        <f ca="1" t="shared" si="9"/>
        <v>T</v>
      </c>
      <c r="V42" s="12" t="str">
        <f ca="1" t="shared" si="9"/>
        <v>N</v>
      </c>
      <c r="W42" s="12" t="str">
        <f ca="1" t="shared" si="9"/>
        <v>E</v>
      </c>
      <c r="X42" s="12" t="str">
        <f ca="1" t="shared" si="9"/>
        <v>M</v>
      </c>
      <c r="Y42" s="12" t="str">
        <f ca="1" t="shared" si="9"/>
        <v>R</v>
      </c>
      <c r="Z42" s="12" t="str">
        <f ca="1" t="shared" si="9"/>
        <v>I</v>
      </c>
      <c r="AA42" s="12" t="str">
        <f ca="1" t="shared" si="9"/>
        <v>V</v>
      </c>
      <c r="AB42" s="12" t="str">
        <f ca="1" t="shared" si="9"/>
        <v>I</v>
      </c>
      <c r="AC42" s="12" t="str">
        <f ca="1" t="shared" si="9"/>
        <v>N</v>
      </c>
    </row>
    <row r="43" spans="11:29" ht="12.75">
      <c r="K43" s="11">
        <f t="shared" si="0"/>
        <v>0</v>
      </c>
      <c r="L43" s="14">
        <f t="shared" si="1"/>
      </c>
      <c r="M43" s="14">
        <f t="shared" si="2"/>
      </c>
      <c r="N43" s="12" t="str">
        <f ca="1" t="shared" si="9"/>
        <v>S</v>
      </c>
      <c r="O43" s="12" t="str">
        <f ca="1" t="shared" si="9"/>
        <v>P</v>
      </c>
      <c r="P43" s="12" t="str">
        <f ca="1" t="shared" si="9"/>
        <v>L</v>
      </c>
      <c r="Q43" s="12" t="str">
        <f ca="1" t="shared" si="9"/>
        <v>R</v>
      </c>
      <c r="R43" s="12" t="str">
        <f ca="1" t="shared" si="9"/>
        <v>T</v>
      </c>
      <c r="S43" s="12" t="str">
        <f ca="1" t="shared" si="9"/>
        <v>P</v>
      </c>
      <c r="T43" s="12" t="str">
        <f ca="1" t="shared" si="9"/>
        <v>Y</v>
      </c>
      <c r="U43" s="12" t="str">
        <f ca="1" t="shared" si="9"/>
        <v>S</v>
      </c>
      <c r="V43" s="12" t="str">
        <f ca="1" t="shared" si="9"/>
        <v>T</v>
      </c>
      <c r="W43" s="12" t="str">
        <f ca="1" t="shared" si="9"/>
        <v>A</v>
      </c>
      <c r="X43" s="12" t="str">
        <f ca="1" t="shared" si="9"/>
        <v>P</v>
      </c>
      <c r="Y43" s="12" t="str">
        <f ca="1" t="shared" si="9"/>
        <v>M</v>
      </c>
      <c r="Z43" s="12" t="str">
        <f ca="1" t="shared" si="9"/>
        <v>T</v>
      </c>
      <c r="AA43" s="12" t="str">
        <f ca="1" t="shared" si="9"/>
        <v>T</v>
      </c>
      <c r="AB43" s="12" t="str">
        <f ca="1" t="shared" si="9"/>
        <v>E</v>
      </c>
      <c r="AC43" s="12" t="str">
        <f ca="1" t="shared" si="9"/>
        <v>W</v>
      </c>
    </row>
    <row r="44" spans="1:29" ht="12.75">
      <c r="A44" s="20" t="s">
        <v>103</v>
      </c>
      <c r="B44" s="19" t="s">
        <v>102</v>
      </c>
      <c r="C44" s="19" t="s">
        <v>2</v>
      </c>
      <c r="D44" s="19" t="s">
        <v>30</v>
      </c>
      <c r="E44" s="19" t="s">
        <v>22</v>
      </c>
      <c r="F44" s="19" t="s">
        <v>2</v>
      </c>
      <c r="G44" s="19" t="s">
        <v>31</v>
      </c>
      <c r="H44" s="19" t="s">
        <v>2</v>
      </c>
      <c r="I44" s="19" t="s">
        <v>2</v>
      </c>
      <c r="K44" s="11">
        <f t="shared" si="0"/>
        <v>0</v>
      </c>
      <c r="L44" s="14">
        <f t="shared" si="1"/>
      </c>
      <c r="M44" s="14">
        <f t="shared" si="2"/>
      </c>
      <c r="N44" s="12" t="str">
        <f aca="true" ca="1" t="shared" si="10" ref="N44:AC50">VLOOKUP(ROUND((19/20)*RAND()*20+1,0),probTable,mode,TRUE)</f>
        <v>V</v>
      </c>
      <c r="O44" s="12" t="str">
        <f ca="1" t="shared" si="10"/>
        <v>C</v>
      </c>
      <c r="P44" s="12" t="str">
        <f ca="1" t="shared" si="10"/>
        <v>Y</v>
      </c>
      <c r="Q44" s="12" t="str">
        <f ca="1" t="shared" si="10"/>
        <v>D</v>
      </c>
      <c r="R44" s="12" t="str">
        <f ca="1" t="shared" si="10"/>
        <v>R</v>
      </c>
      <c r="S44" s="12" t="str">
        <f ca="1" t="shared" si="10"/>
        <v>S</v>
      </c>
      <c r="T44" s="12" t="str">
        <f ca="1" t="shared" si="10"/>
        <v>R</v>
      </c>
      <c r="U44" s="12" t="str">
        <f ca="1" t="shared" si="10"/>
        <v>V</v>
      </c>
      <c r="V44" s="12" t="str">
        <f ca="1" t="shared" si="10"/>
        <v>W</v>
      </c>
      <c r="W44" s="12" t="str">
        <f ca="1" t="shared" si="10"/>
        <v>R</v>
      </c>
      <c r="X44" s="12" t="str">
        <f ca="1" t="shared" si="10"/>
        <v>S</v>
      </c>
      <c r="Y44" s="12" t="str">
        <f ca="1" t="shared" si="10"/>
        <v>I</v>
      </c>
      <c r="Z44" s="12" t="str">
        <f ca="1" t="shared" si="10"/>
        <v>F</v>
      </c>
      <c r="AA44" s="12" t="str">
        <f ca="1" t="shared" si="10"/>
        <v>I</v>
      </c>
      <c r="AB44" s="12" t="str">
        <f ca="1" t="shared" si="10"/>
        <v>L</v>
      </c>
      <c r="AC44" s="12" t="str">
        <f ca="1" t="shared" si="10"/>
        <v>P</v>
      </c>
    </row>
    <row r="45" spans="1:29" ht="14.25">
      <c r="A45" s="21" t="s">
        <v>86</v>
      </c>
      <c r="B45" s="4">
        <f aca="true" t="shared" si="11" ref="B45:I45">VLOOKUP(B44,littleTable,2,TRUE)</f>
        <v>0.57</v>
      </c>
      <c r="C45" s="4">
        <f t="shared" si="11"/>
        <v>1.42</v>
      </c>
      <c r="D45" s="4">
        <f t="shared" si="11"/>
        <v>1.11</v>
      </c>
      <c r="E45" s="4">
        <f t="shared" si="11"/>
        <v>0.7</v>
      </c>
      <c r="F45" s="4">
        <f t="shared" si="11"/>
        <v>1.42</v>
      </c>
      <c r="G45" s="4">
        <f t="shared" si="11"/>
        <v>1.51</v>
      </c>
      <c r="H45" s="4">
        <f t="shared" si="11"/>
        <v>1.42</v>
      </c>
      <c r="I45" s="4">
        <f t="shared" si="11"/>
        <v>1.42</v>
      </c>
      <c r="K45" s="11">
        <f t="shared" si="0"/>
        <v>0</v>
      </c>
      <c r="L45" s="14">
        <f t="shared" si="1"/>
      </c>
      <c r="M45" s="14">
        <f t="shared" si="2"/>
      </c>
      <c r="N45" s="12" t="str">
        <f ca="1" t="shared" si="10"/>
        <v>W</v>
      </c>
      <c r="O45" s="12" t="str">
        <f ca="1" t="shared" si="10"/>
        <v>M</v>
      </c>
      <c r="P45" s="12" t="str">
        <f ca="1" t="shared" si="10"/>
        <v>P</v>
      </c>
      <c r="Q45" s="12" t="str">
        <f ca="1" t="shared" si="10"/>
        <v>A</v>
      </c>
      <c r="R45" s="12" t="str">
        <f ca="1" t="shared" si="10"/>
        <v>K</v>
      </c>
      <c r="S45" s="12" t="str">
        <f ca="1" t="shared" si="10"/>
        <v>M</v>
      </c>
      <c r="T45" s="12" t="str">
        <f ca="1" t="shared" si="10"/>
        <v>C</v>
      </c>
      <c r="U45" s="12" t="str">
        <f ca="1" t="shared" si="10"/>
        <v>V</v>
      </c>
      <c r="V45" s="12" t="str">
        <f ca="1" t="shared" si="10"/>
        <v>F</v>
      </c>
      <c r="W45" s="12" t="str">
        <f ca="1" t="shared" si="10"/>
        <v>W</v>
      </c>
      <c r="X45" s="12" t="str">
        <f ca="1" t="shared" si="10"/>
        <v>M</v>
      </c>
      <c r="Y45" s="12" t="str">
        <f ca="1" t="shared" si="10"/>
        <v>P</v>
      </c>
      <c r="Z45" s="12" t="str">
        <f ca="1" t="shared" si="10"/>
        <v>V</v>
      </c>
      <c r="AA45" s="12" t="str">
        <f ca="1" t="shared" si="10"/>
        <v>Y</v>
      </c>
      <c r="AB45" s="12" t="str">
        <f ca="1" t="shared" si="10"/>
        <v>C</v>
      </c>
      <c r="AC45" s="12" t="str">
        <f ca="1" t="shared" si="10"/>
        <v>A</v>
      </c>
    </row>
    <row r="46" spans="1:29" ht="14.25">
      <c r="A46" s="21" t="s">
        <v>87</v>
      </c>
      <c r="B46" s="4">
        <f aca="true" t="shared" si="12" ref="B46:I46">VLOOKUP(B44,littleTable,4,TRUE)</f>
        <v>0.55</v>
      </c>
      <c r="C46" s="4">
        <f t="shared" si="12"/>
        <v>0.83</v>
      </c>
      <c r="D46" s="4">
        <f t="shared" si="12"/>
        <v>1.1</v>
      </c>
      <c r="E46" s="4">
        <f t="shared" si="12"/>
        <v>1.19</v>
      </c>
      <c r="F46" s="4">
        <f t="shared" si="12"/>
        <v>0.83</v>
      </c>
      <c r="G46" s="4">
        <f t="shared" si="12"/>
        <v>0.37</v>
      </c>
      <c r="H46" s="4">
        <f t="shared" si="12"/>
        <v>0.83</v>
      </c>
      <c r="I46" s="4">
        <f t="shared" si="12"/>
        <v>0.83</v>
      </c>
      <c r="K46" s="11">
        <f t="shared" si="0"/>
        <v>0</v>
      </c>
      <c r="L46" s="14">
        <f t="shared" si="1"/>
      </c>
      <c r="M46" s="14">
        <f t="shared" si="2"/>
      </c>
      <c r="N46" s="12" t="str">
        <f ca="1" t="shared" si="10"/>
        <v>S</v>
      </c>
      <c r="O46" s="12" t="str">
        <f ca="1" t="shared" si="10"/>
        <v>N</v>
      </c>
      <c r="P46" s="12" t="str">
        <f ca="1" t="shared" si="10"/>
        <v>D</v>
      </c>
      <c r="Q46" s="12" t="str">
        <f ca="1" t="shared" si="10"/>
        <v>F</v>
      </c>
      <c r="R46" s="12" t="str">
        <f ca="1" t="shared" si="10"/>
        <v>D</v>
      </c>
      <c r="S46" s="12" t="str">
        <f ca="1" t="shared" si="10"/>
        <v>R</v>
      </c>
      <c r="T46" s="12" t="str">
        <f ca="1" t="shared" si="10"/>
        <v>K</v>
      </c>
      <c r="U46" s="12" t="str">
        <f ca="1" t="shared" si="10"/>
        <v>H</v>
      </c>
      <c r="V46" s="12" t="str">
        <f ca="1" t="shared" si="10"/>
        <v>F</v>
      </c>
      <c r="W46" s="12" t="str">
        <f ca="1" t="shared" si="10"/>
        <v>C</v>
      </c>
      <c r="X46" s="12" t="str">
        <f ca="1" t="shared" si="10"/>
        <v>N</v>
      </c>
      <c r="Y46" s="12" t="str">
        <f ca="1" t="shared" si="10"/>
        <v>F</v>
      </c>
      <c r="Z46" s="12" t="str">
        <f ca="1" t="shared" si="10"/>
        <v>V</v>
      </c>
      <c r="AA46" s="12" t="str">
        <f ca="1" t="shared" si="10"/>
        <v>C</v>
      </c>
      <c r="AB46" s="12" t="str">
        <f ca="1" t="shared" si="10"/>
        <v>E</v>
      </c>
      <c r="AC46" s="12" t="str">
        <f ca="1" t="shared" si="10"/>
        <v>L</v>
      </c>
    </row>
    <row r="47" spans="1:29" ht="12.75">
      <c r="A47" s="22" t="s">
        <v>75</v>
      </c>
      <c r="B47" s="1" t="str">
        <f aca="true" t="shared" si="13" ref="B47:I47">VLOOKUP(B44,littleTable,3,TRUE)</f>
        <v>Ba</v>
      </c>
      <c r="C47" s="1" t="str">
        <f t="shared" si="13"/>
        <v>Ha</v>
      </c>
      <c r="D47" s="1" t="str">
        <f t="shared" si="13"/>
        <v>ha</v>
      </c>
      <c r="E47" s="1" t="str">
        <f t="shared" si="13"/>
        <v>ia</v>
      </c>
      <c r="F47" s="1" t="str">
        <f t="shared" si="13"/>
        <v>Ha</v>
      </c>
      <c r="G47" s="1" t="str">
        <f t="shared" si="13"/>
        <v>Ha</v>
      </c>
      <c r="H47" s="1" t="str">
        <f t="shared" si="13"/>
        <v>Ha</v>
      </c>
      <c r="I47" s="1" t="str">
        <f t="shared" si="13"/>
        <v>Ha</v>
      </c>
      <c r="K47" s="11">
        <f t="shared" si="0"/>
        <v>0</v>
      </c>
      <c r="L47" s="14">
        <f t="shared" si="1"/>
      </c>
      <c r="M47" s="14">
        <f t="shared" si="2"/>
      </c>
      <c r="N47" s="12" t="str">
        <f ca="1" t="shared" si="10"/>
        <v>Q</v>
      </c>
      <c r="O47" s="12" t="str">
        <f ca="1" t="shared" si="10"/>
        <v>H</v>
      </c>
      <c r="P47" s="12" t="str">
        <f ca="1" t="shared" si="10"/>
        <v>S</v>
      </c>
      <c r="Q47" s="12" t="str">
        <f ca="1" t="shared" si="10"/>
        <v>Q</v>
      </c>
      <c r="R47" s="12" t="str">
        <f ca="1" t="shared" si="10"/>
        <v>I</v>
      </c>
      <c r="S47" s="12" t="str">
        <f ca="1" t="shared" si="10"/>
        <v>W</v>
      </c>
      <c r="T47" s="12" t="str">
        <f ca="1" t="shared" si="10"/>
        <v>E</v>
      </c>
      <c r="U47" s="12" t="str">
        <f ca="1" t="shared" si="10"/>
        <v>W</v>
      </c>
      <c r="V47" s="12" t="str">
        <f ca="1" t="shared" si="10"/>
        <v>F</v>
      </c>
      <c r="W47" s="12" t="str">
        <f ca="1" t="shared" si="10"/>
        <v>G</v>
      </c>
      <c r="X47" s="12" t="str">
        <f ca="1" t="shared" si="10"/>
        <v>C</v>
      </c>
      <c r="Y47" s="12" t="str">
        <f ca="1" t="shared" si="10"/>
        <v>P</v>
      </c>
      <c r="Z47" s="12" t="str">
        <f ca="1" t="shared" si="10"/>
        <v>A</v>
      </c>
      <c r="AA47" s="12" t="str">
        <f ca="1" t="shared" si="10"/>
        <v>N</v>
      </c>
      <c r="AB47" s="12" t="str">
        <f ca="1" t="shared" si="10"/>
        <v>N</v>
      </c>
      <c r="AC47" s="12" t="str">
        <f ca="1" t="shared" si="10"/>
        <v>Y</v>
      </c>
    </row>
    <row r="48" spans="1:29" ht="12.75">
      <c r="A48" s="22" t="s">
        <v>76</v>
      </c>
      <c r="B48" s="1" t="str">
        <f aca="true" t="shared" si="14" ref="B48:I48">VLOOKUP(B44,littleTable,5,TRUE)</f>
        <v>Bb</v>
      </c>
      <c r="C48" s="1" t="str">
        <f t="shared" si="14"/>
        <v>ib</v>
      </c>
      <c r="D48" s="1" t="str">
        <f t="shared" si="14"/>
        <v>hb</v>
      </c>
      <c r="E48" s="1" t="str">
        <f t="shared" si="14"/>
        <v>hb</v>
      </c>
      <c r="F48" s="1" t="str">
        <f t="shared" si="14"/>
        <v>ib</v>
      </c>
      <c r="G48" s="1" t="str">
        <f t="shared" si="14"/>
        <v>Bb</v>
      </c>
      <c r="H48" s="1" t="str">
        <f t="shared" si="14"/>
        <v>ib</v>
      </c>
      <c r="I48" s="1" t="str">
        <f t="shared" si="14"/>
        <v>ib</v>
      </c>
      <c r="K48" s="11">
        <f t="shared" si="0"/>
        <v>0</v>
      </c>
      <c r="L48" s="14">
        <f t="shared" si="1"/>
      </c>
      <c r="M48" s="14">
        <f t="shared" si="2"/>
      </c>
      <c r="N48" s="12" t="str">
        <f ca="1" t="shared" si="10"/>
        <v>M</v>
      </c>
      <c r="O48" s="12" t="str">
        <f ca="1" t="shared" si="10"/>
        <v>M</v>
      </c>
      <c r="P48" s="12" t="str">
        <f ca="1" t="shared" si="10"/>
        <v>M</v>
      </c>
      <c r="Q48" s="12" t="str">
        <f ca="1" t="shared" si="10"/>
        <v>N</v>
      </c>
      <c r="R48" s="12" t="str">
        <f ca="1" t="shared" si="10"/>
        <v>S</v>
      </c>
      <c r="S48" s="12" t="str">
        <f ca="1" t="shared" si="10"/>
        <v>K</v>
      </c>
      <c r="T48" s="12" t="str">
        <f ca="1" t="shared" si="10"/>
        <v>R</v>
      </c>
      <c r="U48" s="12" t="str">
        <f ca="1" t="shared" si="10"/>
        <v>C</v>
      </c>
      <c r="V48" s="12" t="str">
        <f ca="1" t="shared" si="10"/>
        <v>F</v>
      </c>
      <c r="W48" s="12" t="str">
        <f ca="1" t="shared" si="10"/>
        <v>R</v>
      </c>
      <c r="X48" s="12" t="str">
        <f ca="1" t="shared" si="10"/>
        <v>Y</v>
      </c>
      <c r="Y48" s="12" t="str">
        <f ca="1" t="shared" si="10"/>
        <v>I</v>
      </c>
      <c r="Z48" s="12" t="str">
        <f ca="1" t="shared" si="10"/>
        <v>W</v>
      </c>
      <c r="AA48" s="12" t="str">
        <f ca="1" t="shared" si="10"/>
        <v>C</v>
      </c>
      <c r="AB48" s="12" t="str">
        <f ca="1" t="shared" si="10"/>
        <v>W</v>
      </c>
      <c r="AC48" s="12" t="str">
        <f ca="1" t="shared" si="10"/>
        <v>G</v>
      </c>
    </row>
    <row r="49" spans="11:29" ht="12.75">
      <c r="K49" s="11">
        <f t="shared" si="0"/>
        <v>0</v>
      </c>
      <c r="L49" s="14">
        <f t="shared" si="1"/>
      </c>
      <c r="M49" s="14">
        <f t="shared" si="2"/>
      </c>
      <c r="N49" s="12" t="str">
        <f ca="1" t="shared" si="10"/>
        <v>D</v>
      </c>
      <c r="O49" s="12" t="str">
        <f ca="1" t="shared" si="10"/>
        <v>T</v>
      </c>
      <c r="P49" s="12" t="str">
        <f ca="1" t="shared" si="10"/>
        <v>T</v>
      </c>
      <c r="Q49" s="12" t="str">
        <f ca="1" t="shared" si="10"/>
        <v>C</v>
      </c>
      <c r="R49" s="12" t="str">
        <f ca="1" t="shared" si="10"/>
        <v>C</v>
      </c>
      <c r="S49" s="12" t="str">
        <f ca="1" t="shared" si="10"/>
        <v>P</v>
      </c>
      <c r="T49" s="12" t="str">
        <f ca="1" t="shared" si="10"/>
        <v>F</v>
      </c>
      <c r="U49" s="12" t="str">
        <f ca="1" t="shared" si="10"/>
        <v>V</v>
      </c>
      <c r="V49" s="12" t="str">
        <f ca="1" t="shared" si="10"/>
        <v>L</v>
      </c>
      <c r="W49" s="12" t="str">
        <f ca="1" t="shared" si="10"/>
        <v>C</v>
      </c>
      <c r="X49" s="12" t="str">
        <f ca="1" t="shared" si="10"/>
        <v>M</v>
      </c>
      <c r="Y49" s="12" t="str">
        <f ca="1" t="shared" si="10"/>
        <v>G</v>
      </c>
      <c r="Z49" s="12" t="str">
        <f ca="1" t="shared" si="10"/>
        <v>V</v>
      </c>
      <c r="AA49" s="12" t="str">
        <f ca="1" t="shared" si="10"/>
        <v>M</v>
      </c>
      <c r="AB49" s="12" t="str">
        <f ca="1" t="shared" si="10"/>
        <v>I</v>
      </c>
      <c r="AC49" s="12" t="str">
        <f ca="1" t="shared" si="10"/>
        <v>G</v>
      </c>
    </row>
    <row r="50" spans="11:29" ht="12.75">
      <c r="K50" s="11">
        <f t="shared" si="0"/>
        <v>0</v>
      </c>
      <c r="L50" s="14">
        <f t="shared" si="1"/>
      </c>
      <c r="M50" s="14">
        <f t="shared" si="2"/>
      </c>
      <c r="N50" s="12" t="str">
        <f ca="1" t="shared" si="10"/>
        <v>N</v>
      </c>
      <c r="O50" s="12" t="str">
        <f ca="1" t="shared" si="10"/>
        <v>K</v>
      </c>
      <c r="P50" s="12" t="str">
        <f ca="1" t="shared" si="10"/>
        <v>Q</v>
      </c>
      <c r="Q50" s="12" t="str">
        <f ca="1" t="shared" si="10"/>
        <v>M</v>
      </c>
      <c r="R50" s="12" t="str">
        <f ca="1" t="shared" si="10"/>
        <v>F</v>
      </c>
      <c r="S50" s="12" t="str">
        <f ca="1" t="shared" si="10"/>
        <v>P</v>
      </c>
      <c r="T50" s="12" t="str">
        <f ca="1" t="shared" si="10"/>
        <v>C</v>
      </c>
      <c r="U50" s="12" t="str">
        <f ca="1" t="shared" si="10"/>
        <v>P</v>
      </c>
      <c r="V50" s="12" t="str">
        <f ca="1" t="shared" si="10"/>
        <v>A</v>
      </c>
      <c r="W50" s="12" t="str">
        <f ca="1" t="shared" si="10"/>
        <v>K</v>
      </c>
      <c r="X50" s="12" t="str">
        <f ca="1" t="shared" si="10"/>
        <v>N</v>
      </c>
      <c r="Y50" s="12" t="str">
        <f ca="1" t="shared" si="10"/>
        <v>D</v>
      </c>
      <c r="Z50" s="12" t="str">
        <f ca="1" t="shared" si="10"/>
        <v>Y</v>
      </c>
      <c r="AA50" s="12" t="str">
        <f ca="1" t="shared" si="10"/>
        <v>R</v>
      </c>
      <c r="AB50" s="12" t="str">
        <f ca="1" t="shared" si="10"/>
        <v>G</v>
      </c>
      <c r="AC50" s="12" t="str">
        <f ca="1" t="shared" si="10"/>
        <v>Y</v>
      </c>
    </row>
    <row r="51" spans="11:31" ht="12.75">
      <c r="K51" s="14">
        <f>IF(mode=5,VLOOKUP(H51,betaTable,3,TRUE),"")</f>
      </c>
      <c r="L51" s="14">
        <f>IF(mode=5,VLOOKUP(J51,betaTable,3,TRUE),"")</f>
      </c>
      <c r="M51" s="14">
        <f t="shared" si="2"/>
      </c>
      <c r="N51" s="14">
        <f aca="true" t="shared" si="15" ref="N51:AE51">IF(mode=5,VLOOKUP(L51,betaTable,3,TRUE),"")</f>
      </c>
      <c r="O51" s="14">
        <f t="shared" si="15"/>
      </c>
      <c r="P51" s="14">
        <f t="shared" si="15"/>
      </c>
      <c r="Q51" s="14">
        <f t="shared" si="15"/>
      </c>
      <c r="R51" s="14">
        <f t="shared" si="15"/>
      </c>
      <c r="S51" s="14">
        <f t="shared" si="15"/>
      </c>
      <c r="T51" s="14">
        <f t="shared" si="15"/>
      </c>
      <c r="U51" s="14">
        <f t="shared" si="15"/>
      </c>
      <c r="V51" s="14">
        <f t="shared" si="15"/>
      </c>
      <c r="W51" s="14">
        <f t="shared" si="15"/>
      </c>
      <c r="X51" s="14">
        <f t="shared" si="15"/>
      </c>
      <c r="Y51" s="14">
        <f t="shared" si="15"/>
      </c>
      <c r="Z51" s="14">
        <f t="shared" si="15"/>
      </c>
      <c r="AA51" s="14">
        <f t="shared" si="15"/>
      </c>
      <c r="AB51" s="14">
        <f t="shared" si="15"/>
      </c>
      <c r="AC51" s="14">
        <f t="shared" si="15"/>
      </c>
      <c r="AD51" s="14">
        <f t="shared" si="15"/>
      </c>
      <c r="AE51" s="14">
        <f t="shared" si="15"/>
      </c>
    </row>
  </sheetData>
  <printOptions/>
  <pageMargins left="0.75" right="0.75" top="1" bottom="1" header="0.5" footer="0.5"/>
  <pageSetup horizontalDpi="600" verticalDpi="600" orientation="portrait" scale="90" r:id="rId1"/>
  <colBreaks count="1" manualBreakCount="1">
    <brk id="10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C2:N14"/>
  <sheetViews>
    <sheetView workbookViewId="0" topLeftCell="A1">
      <selection activeCell="N21" sqref="N21"/>
    </sheetView>
  </sheetViews>
  <sheetFormatPr defaultColWidth="9.140625" defaultRowHeight="12.75"/>
  <cols>
    <col min="1" max="1" width="5.00390625" style="0" customWidth="1"/>
    <col min="2" max="2" width="2.28125" style="0" customWidth="1"/>
    <col min="3" max="3" width="2.00390625" style="0" customWidth="1"/>
    <col min="4" max="4" width="6.57421875" style="0" customWidth="1"/>
    <col min="5" max="5" width="4.140625" style="0" customWidth="1"/>
    <col min="6" max="6" width="2.7109375" style="0" customWidth="1"/>
    <col min="7" max="7" width="5.421875" style="0" customWidth="1"/>
    <col min="8" max="9" width="2.7109375" style="0" customWidth="1"/>
    <col min="10" max="10" width="8.00390625" style="0" customWidth="1"/>
    <col min="11" max="11" width="9.8515625" style="0" customWidth="1"/>
    <col min="12" max="13" width="8.00390625" style="0" customWidth="1"/>
  </cols>
  <sheetData>
    <row r="2" ht="15.75">
      <c r="C2" s="71" t="s">
        <v>200</v>
      </c>
    </row>
    <row r="3" spans="3:14" ht="12.75">
      <c r="C3" s="72"/>
      <c r="D3" s="73"/>
      <c r="E3" s="73"/>
      <c r="F3" s="73"/>
      <c r="G3" s="73"/>
      <c r="H3" s="73"/>
      <c r="I3" s="73"/>
      <c r="J3" s="23" t="s">
        <v>113</v>
      </c>
      <c r="K3" s="23"/>
      <c r="L3" s="23" t="s">
        <v>193</v>
      </c>
      <c r="M3" s="73"/>
      <c r="N3" s="74"/>
    </row>
    <row r="4" spans="3:14" ht="12.75">
      <c r="C4" s="24"/>
      <c r="D4" s="25"/>
      <c r="E4" s="75" t="s">
        <v>201</v>
      </c>
      <c r="F4" s="75" t="s">
        <v>202</v>
      </c>
      <c r="G4" s="25" t="s">
        <v>203</v>
      </c>
      <c r="H4" s="76"/>
      <c r="I4" s="25"/>
      <c r="J4" s="77">
        <v>6</v>
      </c>
      <c r="K4" s="78">
        <f>(3^(2*J4))/10^13</f>
        <v>5.31441E-08</v>
      </c>
      <c r="L4" s="79">
        <f>K4*10^9</f>
        <v>53.1441</v>
      </c>
      <c r="M4" s="25" t="s">
        <v>204</v>
      </c>
      <c r="N4" s="76"/>
    </row>
    <row r="5" spans="3:14" ht="18.75" thickBot="1">
      <c r="C5" s="80"/>
      <c r="D5" s="81">
        <v>3</v>
      </c>
      <c r="E5" s="54"/>
      <c r="F5" s="54"/>
      <c r="G5" s="25"/>
      <c r="H5" s="76"/>
      <c r="I5" s="25"/>
      <c r="J5" s="77">
        <v>10</v>
      </c>
      <c r="K5" s="78">
        <f>(3^(2*J5))/10^13</f>
        <v>0.0003486784401</v>
      </c>
      <c r="L5" s="79">
        <f>K5*10^6</f>
        <v>348.6784401</v>
      </c>
      <c r="M5" s="25" t="s">
        <v>205</v>
      </c>
      <c r="N5" s="76"/>
    </row>
    <row r="6" spans="3:14" ht="19.5" customHeight="1">
      <c r="C6" s="24"/>
      <c r="D6" s="25"/>
      <c r="E6" s="46">
        <v>13</v>
      </c>
      <c r="F6" s="25"/>
      <c r="G6" s="25"/>
      <c r="H6" s="76"/>
      <c r="I6" s="25"/>
      <c r="J6" s="77">
        <v>15</v>
      </c>
      <c r="K6" s="78">
        <f>(3^(2*J6))/10^13</f>
        <v>20.5891132094649</v>
      </c>
      <c r="L6" s="79">
        <f>K6</f>
        <v>20.5891132094649</v>
      </c>
      <c r="M6" s="25" t="s">
        <v>206</v>
      </c>
      <c r="N6" s="76"/>
    </row>
    <row r="7" spans="3:14" ht="18">
      <c r="C7" s="82"/>
      <c r="D7" s="83">
        <v>10</v>
      </c>
      <c r="E7" s="84"/>
      <c r="F7" s="84"/>
      <c r="G7" s="84"/>
      <c r="H7" s="85"/>
      <c r="I7" s="84"/>
      <c r="J7" s="86">
        <v>20</v>
      </c>
      <c r="K7" s="87">
        <f>(3^(2*J7))/10^13</f>
        <v>1215766.545905693</v>
      </c>
      <c r="L7" s="88">
        <f>K7/(24*3600)</f>
        <v>14.071372059093669</v>
      </c>
      <c r="M7" s="84" t="s">
        <v>207</v>
      </c>
      <c r="N7" s="85"/>
    </row>
    <row r="9" ht="15.75">
      <c r="C9" s="71" t="s">
        <v>208</v>
      </c>
    </row>
    <row r="10" spans="3:14" ht="12.75">
      <c r="C10" s="72"/>
      <c r="D10" s="73"/>
      <c r="E10" s="73"/>
      <c r="F10" s="73"/>
      <c r="G10" s="73"/>
      <c r="H10" s="73"/>
      <c r="I10" s="73"/>
      <c r="J10" s="23" t="s">
        <v>113</v>
      </c>
      <c r="K10" s="23"/>
      <c r="L10" s="23" t="s">
        <v>193</v>
      </c>
      <c r="M10" s="73"/>
      <c r="N10" s="74"/>
    </row>
    <row r="11" spans="3:14" ht="12.75">
      <c r="C11" s="24"/>
      <c r="D11" s="25"/>
      <c r="E11" s="75" t="s">
        <v>201</v>
      </c>
      <c r="F11" s="75" t="s">
        <v>202</v>
      </c>
      <c r="G11" s="25" t="s">
        <v>203</v>
      </c>
      <c r="H11" s="76"/>
      <c r="I11" s="25"/>
      <c r="J11" s="77">
        <v>6</v>
      </c>
      <c r="K11" s="78">
        <f>(3^(2*J11))/((J11-1)*10^13)</f>
        <v>1.062882E-08</v>
      </c>
      <c r="L11" s="79">
        <f>K11*10^9</f>
        <v>10.62882</v>
      </c>
      <c r="M11" s="25" t="s">
        <v>204</v>
      </c>
      <c r="N11" s="76"/>
    </row>
    <row r="12" spans="3:14" ht="18.75" thickBot="1">
      <c r="C12" s="80"/>
      <c r="D12" s="81">
        <v>3</v>
      </c>
      <c r="E12" s="54"/>
      <c r="F12" s="54"/>
      <c r="G12" s="25"/>
      <c r="H12" s="76"/>
      <c r="I12" s="25"/>
      <c r="J12" s="77">
        <v>10</v>
      </c>
      <c r="K12" s="78">
        <f>(3^(2*J12))/((J12-1)*10^13)</f>
        <v>3.87420489E-05</v>
      </c>
      <c r="L12" s="79">
        <f>K12*10^6</f>
        <v>38.7420489</v>
      </c>
      <c r="M12" s="25" t="s">
        <v>205</v>
      </c>
      <c r="N12" s="76"/>
    </row>
    <row r="13" spans="3:14" ht="12.75">
      <c r="C13" s="24"/>
      <c r="E13" s="25"/>
      <c r="F13" s="46">
        <v>13</v>
      </c>
      <c r="G13" s="25"/>
      <c r="H13" s="76"/>
      <c r="I13" s="25"/>
      <c r="J13" s="77">
        <v>15</v>
      </c>
      <c r="K13" s="78">
        <f>(3^(2*J13))/((J13-1)*10^13)</f>
        <v>1.4706509435332071</v>
      </c>
      <c r="L13" s="89">
        <f>K13</f>
        <v>1.4706509435332071</v>
      </c>
      <c r="M13" s="25" t="s">
        <v>206</v>
      </c>
      <c r="N13" s="76"/>
    </row>
    <row r="14" spans="3:14" ht="18">
      <c r="C14" s="82"/>
      <c r="D14" s="90" t="s">
        <v>209</v>
      </c>
      <c r="E14" s="83">
        <v>10</v>
      </c>
      <c r="F14" s="84"/>
      <c r="G14" s="84"/>
      <c r="H14" s="85"/>
      <c r="I14" s="84"/>
      <c r="J14" s="86">
        <v>20</v>
      </c>
      <c r="K14" s="87">
        <f>(3^(2*J14))/((J14-1)*10^13)</f>
        <v>63987.71294240489</v>
      </c>
      <c r="L14" s="91">
        <f>K14/(24*3600)</f>
        <v>0.7405985294259825</v>
      </c>
      <c r="M14" s="84" t="s">
        <v>207</v>
      </c>
      <c r="N14" s="85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34">
      <selection activeCell="J8" sqref="J8"/>
    </sheetView>
  </sheetViews>
  <sheetFormatPr defaultColWidth="9.140625" defaultRowHeight="12.75"/>
  <cols>
    <col min="1" max="1" width="4.57421875" style="0" customWidth="1"/>
    <col min="2" max="2" width="9.140625" style="1" customWidth="1"/>
    <col min="3" max="3" width="4.8515625" style="92" customWidth="1"/>
    <col min="4" max="4" width="9.140625" style="1" customWidth="1"/>
    <col min="5" max="6" width="12.28125" style="0" customWidth="1"/>
    <col min="7" max="7" width="5.00390625" style="0" customWidth="1"/>
  </cols>
  <sheetData>
    <row r="1" spans="1:8" ht="13.5">
      <c r="A1">
        <f>1</f>
        <v>1</v>
      </c>
      <c r="B1" s="1" t="s">
        <v>258</v>
      </c>
      <c r="C1" s="92" t="s">
        <v>65</v>
      </c>
      <c r="D1" s="1" t="s">
        <v>238</v>
      </c>
      <c r="E1" t="s">
        <v>239</v>
      </c>
      <c r="G1" s="93">
        <f ca="1">ROUND(RAND()*63+1,0)</f>
        <v>15</v>
      </c>
      <c r="H1" s="1" t="str">
        <f>VLOOKUP(G1,geneticCodeTable,2)</f>
        <v>AUG</v>
      </c>
    </row>
    <row r="2" spans="1:8" ht="13.5">
      <c r="A2">
        <f>A1+1</f>
        <v>2</v>
      </c>
      <c r="B2" s="1" t="s">
        <v>266</v>
      </c>
      <c r="C2" s="92" t="s">
        <v>20</v>
      </c>
      <c r="D2" s="1" t="s">
        <v>236</v>
      </c>
      <c r="E2" t="s">
        <v>237</v>
      </c>
      <c r="G2" s="93">
        <f aca="true" ca="1" t="shared" si="0" ref="G2:G64">ROUND(RAND()*63+1,0)</f>
        <v>19</v>
      </c>
      <c r="H2" s="1" t="str">
        <f aca="true" t="shared" si="1" ref="H2:H64">VLOOKUP(G2,geneticCodeTable,2)</f>
        <v>CAG</v>
      </c>
    </row>
    <row r="3" spans="1:8" ht="13.5">
      <c r="A3">
        <f aca="true" t="shared" si="2" ref="A3:A64">A2+1</f>
        <v>3</v>
      </c>
      <c r="B3" s="1" t="s">
        <v>267</v>
      </c>
      <c r="C3" s="92" t="s">
        <v>65</v>
      </c>
      <c r="D3" s="1" t="s">
        <v>238</v>
      </c>
      <c r="E3" t="s">
        <v>239</v>
      </c>
      <c r="G3" s="93">
        <f ca="1" t="shared" si="0"/>
        <v>23</v>
      </c>
      <c r="H3" s="1" t="str">
        <f t="shared" si="1"/>
        <v>CCG</v>
      </c>
    </row>
    <row r="4" spans="1:8" ht="13.5">
      <c r="A4">
        <f t="shared" si="2"/>
        <v>4</v>
      </c>
      <c r="B4" s="1" t="s">
        <v>268</v>
      </c>
      <c r="C4" s="92" t="s">
        <v>20</v>
      </c>
      <c r="D4" s="1" t="s">
        <v>236</v>
      </c>
      <c r="E4" t="s">
        <v>237</v>
      </c>
      <c r="G4" s="93">
        <f ca="1" t="shared" si="0"/>
        <v>18</v>
      </c>
      <c r="H4" s="1" t="str">
        <f t="shared" si="1"/>
        <v>CAC</v>
      </c>
    </row>
    <row r="5" spans="1:8" ht="13.5">
      <c r="A5">
        <f t="shared" si="2"/>
        <v>5</v>
      </c>
      <c r="B5" s="1" t="s">
        <v>269</v>
      </c>
      <c r="C5" s="92" t="s">
        <v>59</v>
      </c>
      <c r="D5" s="1" t="s">
        <v>234</v>
      </c>
      <c r="E5" t="s">
        <v>235</v>
      </c>
      <c r="G5" s="93">
        <f ca="1" t="shared" si="0"/>
        <v>22</v>
      </c>
      <c r="H5" s="1" t="str">
        <f t="shared" si="1"/>
        <v>CCC</v>
      </c>
    </row>
    <row r="6" spans="1:8" ht="13.5">
      <c r="A6">
        <f t="shared" si="2"/>
        <v>6</v>
      </c>
      <c r="B6" s="1" t="s">
        <v>270</v>
      </c>
      <c r="C6" s="92" t="s">
        <v>59</v>
      </c>
      <c r="D6" s="1" t="s">
        <v>234</v>
      </c>
      <c r="E6" t="s">
        <v>235</v>
      </c>
      <c r="G6" s="93">
        <f ca="1" t="shared" si="0"/>
        <v>4</v>
      </c>
      <c r="H6" s="1" t="str">
        <f t="shared" si="1"/>
        <v>AAU</v>
      </c>
    </row>
    <row r="7" spans="1:8" ht="13.5">
      <c r="A7">
        <f t="shared" si="2"/>
        <v>7</v>
      </c>
      <c r="B7" s="1" t="s">
        <v>271</v>
      </c>
      <c r="C7" s="92" t="s">
        <v>59</v>
      </c>
      <c r="D7" s="1" t="s">
        <v>234</v>
      </c>
      <c r="E7" t="s">
        <v>235</v>
      </c>
      <c r="G7" s="93">
        <f ca="1" t="shared" si="0"/>
        <v>18</v>
      </c>
      <c r="H7" s="1" t="str">
        <f t="shared" si="1"/>
        <v>CAC</v>
      </c>
    </row>
    <row r="8" spans="1:8" ht="13.5">
      <c r="A8">
        <f t="shared" si="2"/>
        <v>8</v>
      </c>
      <c r="B8" s="1" t="s">
        <v>272</v>
      </c>
      <c r="C8" s="92" t="s">
        <v>59</v>
      </c>
      <c r="D8" s="1" t="s">
        <v>234</v>
      </c>
      <c r="E8" t="s">
        <v>235</v>
      </c>
      <c r="G8" s="93">
        <f ca="1" t="shared" si="0"/>
        <v>11</v>
      </c>
      <c r="H8" s="1" t="str">
        <f t="shared" si="1"/>
        <v>AGG</v>
      </c>
    </row>
    <row r="9" spans="1:8" ht="13.5">
      <c r="A9">
        <f t="shared" si="2"/>
        <v>9</v>
      </c>
      <c r="B9" s="1" t="s">
        <v>273</v>
      </c>
      <c r="C9" s="92" t="s">
        <v>19</v>
      </c>
      <c r="D9" s="1" t="s">
        <v>228</v>
      </c>
      <c r="E9" t="s">
        <v>229</v>
      </c>
      <c r="G9" s="93">
        <f ca="1" t="shared" si="0"/>
        <v>1</v>
      </c>
      <c r="H9" s="1" t="str">
        <f t="shared" si="1"/>
        <v>AAA</v>
      </c>
    </row>
    <row r="10" spans="1:8" ht="13.5">
      <c r="A10">
        <f t="shared" si="2"/>
        <v>10</v>
      </c>
      <c r="B10" s="1" t="s">
        <v>274</v>
      </c>
      <c r="C10" s="92" t="s">
        <v>60</v>
      </c>
      <c r="D10" s="1" t="s">
        <v>214</v>
      </c>
      <c r="E10" t="s">
        <v>215</v>
      </c>
      <c r="G10" s="93">
        <f ca="1" t="shared" si="0"/>
        <v>6</v>
      </c>
      <c r="H10" s="1" t="str">
        <f t="shared" si="1"/>
        <v>ACC</v>
      </c>
    </row>
    <row r="11" spans="1:8" ht="13.5">
      <c r="A11">
        <f t="shared" si="2"/>
        <v>11</v>
      </c>
      <c r="B11" s="1" t="s">
        <v>275</v>
      </c>
      <c r="C11" s="92" t="s">
        <v>19</v>
      </c>
      <c r="D11" s="1" t="s">
        <v>228</v>
      </c>
      <c r="E11" t="s">
        <v>229</v>
      </c>
      <c r="G11" s="93">
        <f ca="1" t="shared" si="0"/>
        <v>39</v>
      </c>
      <c r="H11" s="1" t="str">
        <f t="shared" si="1"/>
        <v>GCG</v>
      </c>
    </row>
    <row r="12" spans="1:8" ht="13.5">
      <c r="A12">
        <f t="shared" si="2"/>
        <v>12</v>
      </c>
      <c r="B12" s="1" t="s">
        <v>276</v>
      </c>
      <c r="C12" s="92" t="s">
        <v>60</v>
      </c>
      <c r="D12" s="1" t="s">
        <v>214</v>
      </c>
      <c r="E12" t="s">
        <v>215</v>
      </c>
      <c r="G12" s="93">
        <f ca="1" t="shared" si="0"/>
        <v>44</v>
      </c>
      <c r="H12" s="1" t="str">
        <f t="shared" si="1"/>
        <v>GGU</v>
      </c>
    </row>
    <row r="13" spans="1:8" ht="13.5">
      <c r="A13">
        <f t="shared" si="2"/>
        <v>13</v>
      </c>
      <c r="B13" s="1" t="s">
        <v>277</v>
      </c>
      <c r="C13" s="92" t="s">
        <v>10</v>
      </c>
      <c r="D13" s="1" t="s">
        <v>230</v>
      </c>
      <c r="E13" t="s">
        <v>231</v>
      </c>
      <c r="G13" s="93">
        <f ca="1" t="shared" si="0"/>
        <v>13</v>
      </c>
      <c r="H13" s="1" t="str">
        <f t="shared" si="1"/>
        <v>AUA</v>
      </c>
    </row>
    <row r="14" spans="1:8" ht="13.5">
      <c r="A14">
        <f t="shared" si="2"/>
        <v>14</v>
      </c>
      <c r="B14" s="1" t="s">
        <v>278</v>
      </c>
      <c r="C14" s="92" t="s">
        <v>10</v>
      </c>
      <c r="D14" s="1" t="s">
        <v>230</v>
      </c>
      <c r="E14" t="s">
        <v>231</v>
      </c>
      <c r="G14" s="93">
        <f ca="1" t="shared" si="0"/>
        <v>2</v>
      </c>
      <c r="H14" s="1" t="str">
        <f t="shared" si="1"/>
        <v>AAC</v>
      </c>
    </row>
    <row r="15" spans="1:8" ht="13.5">
      <c r="A15">
        <f t="shared" si="2"/>
        <v>15</v>
      </c>
      <c r="B15" s="1" t="s">
        <v>279</v>
      </c>
      <c r="C15" s="92" t="s">
        <v>63</v>
      </c>
      <c r="D15" s="1" t="s">
        <v>233</v>
      </c>
      <c r="E15" t="s">
        <v>232</v>
      </c>
      <c r="G15" s="93">
        <f ca="1" t="shared" si="0"/>
        <v>59</v>
      </c>
      <c r="H15" s="1" t="str">
        <f t="shared" si="1"/>
        <v>UGG</v>
      </c>
    </row>
    <row r="16" spans="1:8" ht="13.5">
      <c r="A16">
        <f t="shared" si="2"/>
        <v>16</v>
      </c>
      <c r="B16" s="1" t="s">
        <v>280</v>
      </c>
      <c r="C16" s="92" t="s">
        <v>10</v>
      </c>
      <c r="D16" s="1" t="s">
        <v>230</v>
      </c>
      <c r="E16" t="s">
        <v>231</v>
      </c>
      <c r="G16" s="93">
        <f ca="1" t="shared" si="0"/>
        <v>18</v>
      </c>
      <c r="H16" s="1" t="str">
        <f t="shared" si="1"/>
        <v>CAC</v>
      </c>
    </row>
    <row r="17" spans="1:8" ht="13.5">
      <c r="A17">
        <f t="shared" si="2"/>
        <v>17</v>
      </c>
      <c r="B17" s="1" t="s">
        <v>281</v>
      </c>
      <c r="C17" s="92" t="s">
        <v>14</v>
      </c>
      <c r="D17" s="1" t="s">
        <v>226</v>
      </c>
      <c r="E17" t="s">
        <v>227</v>
      </c>
      <c r="G17" s="93">
        <f ca="1" t="shared" si="0"/>
        <v>45</v>
      </c>
      <c r="H17" s="1" t="str">
        <f t="shared" si="1"/>
        <v>GUA</v>
      </c>
    </row>
    <row r="18" spans="1:8" ht="13.5">
      <c r="A18">
        <f t="shared" si="2"/>
        <v>18</v>
      </c>
      <c r="B18" s="1" t="s">
        <v>282</v>
      </c>
      <c r="C18" s="92" t="s">
        <v>9</v>
      </c>
      <c r="D18" s="1" t="s">
        <v>224</v>
      </c>
      <c r="E18" t="s">
        <v>225</v>
      </c>
      <c r="G18" s="93">
        <f ca="1" t="shared" si="0"/>
        <v>25</v>
      </c>
      <c r="H18" s="1" t="str">
        <f t="shared" si="1"/>
        <v>CGA</v>
      </c>
    </row>
    <row r="19" spans="1:8" ht="13.5">
      <c r="A19">
        <f t="shared" si="2"/>
        <v>19</v>
      </c>
      <c r="B19" s="1" t="s">
        <v>283</v>
      </c>
      <c r="C19" s="92" t="s">
        <v>14</v>
      </c>
      <c r="D19" s="1" t="s">
        <v>226</v>
      </c>
      <c r="E19" t="s">
        <v>227</v>
      </c>
      <c r="G19" s="93">
        <f ca="1" t="shared" si="0"/>
        <v>56</v>
      </c>
      <c r="H19" s="1" t="str">
        <f t="shared" si="1"/>
        <v>UCU</v>
      </c>
    </row>
    <row r="20" spans="1:8" ht="13.5">
      <c r="A20">
        <f t="shared" si="2"/>
        <v>20</v>
      </c>
      <c r="B20" s="1" t="s">
        <v>284</v>
      </c>
      <c r="C20" s="92" t="s">
        <v>9</v>
      </c>
      <c r="D20" s="1" t="s">
        <v>224</v>
      </c>
      <c r="E20" t="s">
        <v>225</v>
      </c>
      <c r="G20" s="93">
        <f ca="1" t="shared" si="0"/>
        <v>9</v>
      </c>
      <c r="H20" s="1" t="str">
        <f t="shared" si="1"/>
        <v>AGA</v>
      </c>
    </row>
    <row r="21" spans="1:8" ht="13.5">
      <c r="A21">
        <f t="shared" si="2"/>
        <v>21</v>
      </c>
      <c r="B21" s="1" t="s">
        <v>285</v>
      </c>
      <c r="C21" s="92" t="s">
        <v>61</v>
      </c>
      <c r="D21" s="1" t="s">
        <v>223</v>
      </c>
      <c r="E21" t="s">
        <v>157</v>
      </c>
      <c r="G21" s="93">
        <f ca="1" t="shared" si="0"/>
        <v>47</v>
      </c>
      <c r="H21" s="1" t="str">
        <f t="shared" si="1"/>
        <v>GUG</v>
      </c>
    </row>
    <row r="22" spans="1:8" ht="13.5">
      <c r="A22">
        <f t="shared" si="2"/>
        <v>22</v>
      </c>
      <c r="B22" s="1" t="s">
        <v>262</v>
      </c>
      <c r="C22" s="92" t="s">
        <v>61</v>
      </c>
      <c r="D22" s="1" t="s">
        <v>223</v>
      </c>
      <c r="E22" t="s">
        <v>157</v>
      </c>
      <c r="G22" s="93">
        <f ca="1" t="shared" si="0"/>
        <v>50</v>
      </c>
      <c r="H22" s="1" t="str">
        <f t="shared" si="1"/>
        <v>UAC</v>
      </c>
    </row>
    <row r="23" spans="1:8" ht="13.5">
      <c r="A23">
        <f t="shared" si="2"/>
        <v>23</v>
      </c>
      <c r="B23" s="1" t="s">
        <v>286</v>
      </c>
      <c r="C23" s="92" t="s">
        <v>61</v>
      </c>
      <c r="D23" s="1" t="s">
        <v>223</v>
      </c>
      <c r="E23" t="s">
        <v>157</v>
      </c>
      <c r="G23" s="93">
        <f ca="1" t="shared" si="0"/>
        <v>54</v>
      </c>
      <c r="H23" s="1" t="str">
        <f t="shared" si="1"/>
        <v>UCC</v>
      </c>
    </row>
    <row r="24" spans="1:8" ht="13.5">
      <c r="A24">
        <f t="shared" si="2"/>
        <v>24</v>
      </c>
      <c r="B24" s="1" t="s">
        <v>287</v>
      </c>
      <c r="C24" s="92" t="s">
        <v>61</v>
      </c>
      <c r="D24" s="1" t="s">
        <v>223</v>
      </c>
      <c r="E24" t="s">
        <v>157</v>
      </c>
      <c r="G24" s="93">
        <f ca="1" t="shared" si="0"/>
        <v>44</v>
      </c>
      <c r="H24" s="1" t="str">
        <f t="shared" si="1"/>
        <v>GGU</v>
      </c>
    </row>
    <row r="25" spans="1:8" ht="13.5">
      <c r="A25">
        <f t="shared" si="2"/>
        <v>25</v>
      </c>
      <c r="B25" s="1" t="s">
        <v>288</v>
      </c>
      <c r="C25" s="92" t="s">
        <v>19</v>
      </c>
      <c r="D25" s="1" t="s">
        <v>228</v>
      </c>
      <c r="E25" t="s">
        <v>229</v>
      </c>
      <c r="G25" s="93">
        <f ca="1" t="shared" si="0"/>
        <v>58</v>
      </c>
      <c r="H25" s="1" t="str">
        <f t="shared" si="1"/>
        <v>UGC</v>
      </c>
    </row>
    <row r="26" spans="1:8" ht="13.5">
      <c r="A26">
        <f t="shared" si="2"/>
        <v>26</v>
      </c>
      <c r="B26" s="1" t="s">
        <v>289</v>
      </c>
      <c r="C26" s="92" t="s">
        <v>19</v>
      </c>
      <c r="D26" s="1" t="s">
        <v>228</v>
      </c>
      <c r="E26" t="s">
        <v>229</v>
      </c>
      <c r="G26" s="93">
        <f ca="1" t="shared" si="0"/>
        <v>44</v>
      </c>
      <c r="H26" s="1" t="str">
        <f t="shared" si="1"/>
        <v>GGU</v>
      </c>
    </row>
    <row r="27" spans="1:8" ht="13.5">
      <c r="A27">
        <f t="shared" si="2"/>
        <v>27</v>
      </c>
      <c r="B27" s="1" t="s">
        <v>290</v>
      </c>
      <c r="C27" s="92" t="s">
        <v>19</v>
      </c>
      <c r="D27" s="1" t="s">
        <v>228</v>
      </c>
      <c r="E27" t="s">
        <v>229</v>
      </c>
      <c r="G27" s="93">
        <f ca="1" t="shared" si="0"/>
        <v>34</v>
      </c>
      <c r="H27" s="1" t="str">
        <f t="shared" si="1"/>
        <v>GAC</v>
      </c>
    </row>
    <row r="28" spans="1:8" ht="13.5">
      <c r="A28">
        <f t="shared" si="2"/>
        <v>28</v>
      </c>
      <c r="B28" s="1" t="s">
        <v>291</v>
      </c>
      <c r="C28" s="92" t="s">
        <v>19</v>
      </c>
      <c r="D28" s="1" t="s">
        <v>228</v>
      </c>
      <c r="E28" t="s">
        <v>229</v>
      </c>
      <c r="G28" s="93">
        <f ca="1" t="shared" si="0"/>
        <v>22</v>
      </c>
      <c r="H28" s="1" t="str">
        <f t="shared" si="1"/>
        <v>CCC</v>
      </c>
    </row>
    <row r="29" spans="1:8" ht="13.5">
      <c r="A29">
        <f t="shared" si="2"/>
        <v>29</v>
      </c>
      <c r="B29" s="1" t="s">
        <v>292</v>
      </c>
      <c r="C29" s="92" t="s">
        <v>65</v>
      </c>
      <c r="D29" s="1" t="s">
        <v>212</v>
      </c>
      <c r="E29" t="s">
        <v>213</v>
      </c>
      <c r="G29" s="93">
        <f ca="1" t="shared" si="0"/>
        <v>22</v>
      </c>
      <c r="H29" s="1" t="str">
        <f t="shared" si="1"/>
        <v>CCC</v>
      </c>
    </row>
    <row r="30" spans="1:8" ht="13.5">
      <c r="A30">
        <f t="shared" si="2"/>
        <v>30</v>
      </c>
      <c r="B30" s="1" t="s">
        <v>293</v>
      </c>
      <c r="C30" s="92" t="s">
        <v>65</v>
      </c>
      <c r="D30" s="1" t="s">
        <v>212</v>
      </c>
      <c r="E30" t="s">
        <v>213</v>
      </c>
      <c r="G30" s="93">
        <f ca="1" t="shared" si="0"/>
        <v>36</v>
      </c>
      <c r="H30" s="1" t="str">
        <f t="shared" si="1"/>
        <v>GAU</v>
      </c>
    </row>
    <row r="31" spans="1:8" ht="13.5">
      <c r="A31">
        <f t="shared" si="2"/>
        <v>31</v>
      </c>
      <c r="B31" s="1" t="s">
        <v>294</v>
      </c>
      <c r="C31" s="92" t="s">
        <v>65</v>
      </c>
      <c r="D31" s="1" t="s">
        <v>212</v>
      </c>
      <c r="E31" t="s">
        <v>213</v>
      </c>
      <c r="G31" s="93">
        <f ca="1" t="shared" si="0"/>
        <v>38</v>
      </c>
      <c r="H31" s="1" t="str">
        <f t="shared" si="1"/>
        <v>GCC</v>
      </c>
    </row>
    <row r="32" spans="1:8" ht="13.5">
      <c r="A32">
        <f t="shared" si="2"/>
        <v>32</v>
      </c>
      <c r="B32" s="1" t="s">
        <v>295</v>
      </c>
      <c r="C32" s="92" t="s">
        <v>65</v>
      </c>
      <c r="D32" s="1" t="s">
        <v>212</v>
      </c>
      <c r="E32" t="s">
        <v>213</v>
      </c>
      <c r="G32" s="93">
        <f ca="1" t="shared" si="0"/>
        <v>58</v>
      </c>
      <c r="H32" s="1" t="str">
        <f t="shared" si="1"/>
        <v>UGC</v>
      </c>
    </row>
    <row r="33" spans="1:8" ht="13.5">
      <c r="A33">
        <f t="shared" si="2"/>
        <v>33</v>
      </c>
      <c r="B33" s="1" t="s">
        <v>296</v>
      </c>
      <c r="C33" s="92" t="s">
        <v>31</v>
      </c>
      <c r="D33" s="1" t="s">
        <v>246</v>
      </c>
      <c r="E33" t="s">
        <v>247</v>
      </c>
      <c r="G33" s="93">
        <f ca="1" t="shared" si="0"/>
        <v>12</v>
      </c>
      <c r="H33" s="1" t="str">
        <f t="shared" si="1"/>
        <v>AGU</v>
      </c>
    </row>
    <row r="34" spans="1:8" ht="13.5">
      <c r="A34">
        <f t="shared" si="2"/>
        <v>34</v>
      </c>
      <c r="B34" s="1" t="s">
        <v>297</v>
      </c>
      <c r="C34" s="92" t="s">
        <v>21</v>
      </c>
      <c r="D34" s="1" t="s">
        <v>244</v>
      </c>
      <c r="E34" t="s">
        <v>245</v>
      </c>
      <c r="G34" s="93">
        <f ca="1" t="shared" si="0"/>
        <v>51</v>
      </c>
      <c r="H34" s="1" t="str">
        <f t="shared" si="1"/>
        <v>UAG</v>
      </c>
    </row>
    <row r="35" spans="1:8" ht="13.5">
      <c r="A35">
        <f t="shared" si="2"/>
        <v>35</v>
      </c>
      <c r="B35" s="1" t="s">
        <v>298</v>
      </c>
      <c r="C35" s="92" t="s">
        <v>31</v>
      </c>
      <c r="D35" s="1" t="s">
        <v>246</v>
      </c>
      <c r="E35" t="s">
        <v>247</v>
      </c>
      <c r="G35" s="93">
        <f ca="1" t="shared" si="0"/>
        <v>13</v>
      </c>
      <c r="H35" s="1" t="str">
        <f t="shared" si="1"/>
        <v>AUA</v>
      </c>
    </row>
    <row r="36" spans="1:8" ht="13.5">
      <c r="A36">
        <f t="shared" si="2"/>
        <v>36</v>
      </c>
      <c r="B36" s="1" t="s">
        <v>299</v>
      </c>
      <c r="C36" s="92" t="s">
        <v>21</v>
      </c>
      <c r="D36" s="1" t="s">
        <v>244</v>
      </c>
      <c r="E36" t="s">
        <v>245</v>
      </c>
      <c r="G36" s="93">
        <f ca="1" t="shared" si="0"/>
        <v>4</v>
      </c>
      <c r="H36" s="1" t="str">
        <f t="shared" si="1"/>
        <v>AAU</v>
      </c>
    </row>
    <row r="37" spans="1:8" ht="13.5">
      <c r="A37">
        <f t="shared" si="2"/>
        <v>37</v>
      </c>
      <c r="B37" s="1" t="s">
        <v>300</v>
      </c>
      <c r="C37" s="92" t="s">
        <v>2</v>
      </c>
      <c r="D37" s="1" t="s">
        <v>242</v>
      </c>
      <c r="E37" t="s">
        <v>243</v>
      </c>
      <c r="G37" s="93">
        <f ca="1" t="shared" si="0"/>
        <v>4</v>
      </c>
      <c r="H37" s="1" t="str">
        <f t="shared" si="1"/>
        <v>AAU</v>
      </c>
    </row>
    <row r="38" spans="1:8" ht="13.5">
      <c r="A38">
        <f t="shared" si="2"/>
        <v>38</v>
      </c>
      <c r="B38" s="1" t="s">
        <v>301</v>
      </c>
      <c r="C38" s="92" t="s">
        <v>2</v>
      </c>
      <c r="D38" s="1" t="s">
        <v>242</v>
      </c>
      <c r="E38" t="s">
        <v>243</v>
      </c>
      <c r="G38" s="93">
        <f ca="1" t="shared" si="0"/>
        <v>29</v>
      </c>
      <c r="H38" s="1" t="str">
        <f t="shared" si="1"/>
        <v>CUA</v>
      </c>
    </row>
    <row r="39" spans="1:8" ht="13.5">
      <c r="A39">
        <f t="shared" si="2"/>
        <v>39</v>
      </c>
      <c r="B39" s="1" t="s">
        <v>302</v>
      </c>
      <c r="C39" s="92" t="s">
        <v>2</v>
      </c>
      <c r="D39" s="1" t="s">
        <v>242</v>
      </c>
      <c r="E39" t="s">
        <v>243</v>
      </c>
      <c r="G39" s="93">
        <f ca="1" t="shared" si="0"/>
        <v>60</v>
      </c>
      <c r="H39" s="1" t="str">
        <f t="shared" si="1"/>
        <v>UGU</v>
      </c>
    </row>
    <row r="40" spans="1:8" ht="13.5">
      <c r="A40">
        <f t="shared" si="2"/>
        <v>40</v>
      </c>
      <c r="B40" s="1" t="s">
        <v>303</v>
      </c>
      <c r="C40" s="92" t="s">
        <v>2</v>
      </c>
      <c r="D40" s="1" t="s">
        <v>242</v>
      </c>
      <c r="E40" t="s">
        <v>243</v>
      </c>
      <c r="G40" s="93">
        <f ca="1" t="shared" si="0"/>
        <v>6</v>
      </c>
      <c r="H40" s="1" t="str">
        <f t="shared" si="1"/>
        <v>ACC</v>
      </c>
    </row>
    <row r="41" spans="1:8" ht="13.5">
      <c r="A41">
        <f t="shared" si="2"/>
        <v>41</v>
      </c>
      <c r="B41" s="1" t="s">
        <v>304</v>
      </c>
      <c r="C41" s="92" t="s">
        <v>14</v>
      </c>
      <c r="D41" s="1" t="s">
        <v>248</v>
      </c>
      <c r="E41" t="s">
        <v>227</v>
      </c>
      <c r="G41" s="93">
        <f ca="1" t="shared" si="0"/>
        <v>13</v>
      </c>
      <c r="H41" s="1" t="str">
        <f t="shared" si="1"/>
        <v>AUA</v>
      </c>
    </row>
    <row r="42" spans="1:8" ht="13.5">
      <c r="A42">
        <f t="shared" si="2"/>
        <v>42</v>
      </c>
      <c r="B42" s="1" t="s">
        <v>305</v>
      </c>
      <c r="C42" s="92" t="s">
        <v>14</v>
      </c>
      <c r="D42" s="1" t="s">
        <v>248</v>
      </c>
      <c r="E42" t="s">
        <v>227</v>
      </c>
      <c r="G42" s="93">
        <f ca="1" t="shared" si="0"/>
        <v>21</v>
      </c>
      <c r="H42" s="1" t="str">
        <f t="shared" si="1"/>
        <v>CCA</v>
      </c>
    </row>
    <row r="43" spans="1:8" ht="13.5">
      <c r="A43">
        <f t="shared" si="2"/>
        <v>43</v>
      </c>
      <c r="B43" s="1" t="s">
        <v>260</v>
      </c>
      <c r="C43" s="92" t="s">
        <v>14</v>
      </c>
      <c r="D43" s="1" t="s">
        <v>248</v>
      </c>
      <c r="E43" t="s">
        <v>227</v>
      </c>
      <c r="G43" s="93">
        <f ca="1" t="shared" si="0"/>
        <v>61</v>
      </c>
      <c r="H43" s="1" t="str">
        <f t="shared" si="1"/>
        <v>UUA</v>
      </c>
    </row>
    <row r="44" spans="1:8" ht="13.5">
      <c r="A44">
        <f t="shared" si="2"/>
        <v>44</v>
      </c>
      <c r="B44" s="1" t="s">
        <v>306</v>
      </c>
      <c r="C44" s="92" t="s">
        <v>14</v>
      </c>
      <c r="D44" s="1" t="s">
        <v>248</v>
      </c>
      <c r="E44" t="s">
        <v>227</v>
      </c>
      <c r="G44" s="93">
        <f ca="1" t="shared" si="0"/>
        <v>30</v>
      </c>
      <c r="H44" s="1" t="str">
        <f t="shared" si="1"/>
        <v>CUC</v>
      </c>
    </row>
    <row r="45" spans="1:8" ht="13.5">
      <c r="A45">
        <f t="shared" si="2"/>
        <v>45</v>
      </c>
      <c r="B45" s="1" t="s">
        <v>307</v>
      </c>
      <c r="C45" s="92" t="s">
        <v>56</v>
      </c>
      <c r="D45" s="1" t="s">
        <v>240</v>
      </c>
      <c r="E45" t="s">
        <v>241</v>
      </c>
      <c r="G45" s="93">
        <f ca="1" t="shared" si="0"/>
        <v>20</v>
      </c>
      <c r="H45" s="1" t="str">
        <f t="shared" si="1"/>
        <v>CAU</v>
      </c>
    </row>
    <row r="46" spans="1:8" ht="13.5">
      <c r="A46">
        <f t="shared" si="2"/>
        <v>46</v>
      </c>
      <c r="B46" s="1" t="s">
        <v>308</v>
      </c>
      <c r="C46" s="92" t="s">
        <v>56</v>
      </c>
      <c r="D46" s="1" t="s">
        <v>240</v>
      </c>
      <c r="E46" t="s">
        <v>241</v>
      </c>
      <c r="G46" s="93">
        <f ca="1" t="shared" si="0"/>
        <v>30</v>
      </c>
      <c r="H46" s="1" t="str">
        <f t="shared" si="1"/>
        <v>CUC</v>
      </c>
    </row>
    <row r="47" spans="1:8" ht="13.5">
      <c r="A47">
        <f t="shared" si="2"/>
        <v>47</v>
      </c>
      <c r="B47" s="1" t="s">
        <v>309</v>
      </c>
      <c r="C47" s="92" t="s">
        <v>56</v>
      </c>
      <c r="D47" s="1" t="s">
        <v>240</v>
      </c>
      <c r="E47" t="s">
        <v>241</v>
      </c>
      <c r="G47" s="93">
        <f ca="1" t="shared" si="0"/>
        <v>56</v>
      </c>
      <c r="H47" s="1" t="str">
        <f t="shared" si="1"/>
        <v>UCU</v>
      </c>
    </row>
    <row r="48" spans="1:8" ht="13.5">
      <c r="A48">
        <f t="shared" si="2"/>
        <v>48</v>
      </c>
      <c r="B48" s="1" t="s">
        <v>310</v>
      </c>
      <c r="C48" s="92" t="s">
        <v>56</v>
      </c>
      <c r="D48" s="1" t="s">
        <v>240</v>
      </c>
      <c r="E48" t="s">
        <v>241</v>
      </c>
      <c r="G48" s="93">
        <f ca="1" t="shared" si="0"/>
        <v>18</v>
      </c>
      <c r="H48" s="1" t="str">
        <f t="shared" si="1"/>
        <v>CAC</v>
      </c>
    </row>
    <row r="49" spans="1:8" ht="13.5">
      <c r="A49">
        <f t="shared" si="2"/>
        <v>49</v>
      </c>
      <c r="B49" s="1" t="s">
        <v>311</v>
      </c>
      <c r="C49" s="92" t="s">
        <v>112</v>
      </c>
      <c r="D49" s="1" t="s">
        <v>218</v>
      </c>
      <c r="G49" s="93">
        <f ca="1" t="shared" si="0"/>
        <v>56</v>
      </c>
      <c r="H49" s="1" t="str">
        <f t="shared" si="1"/>
        <v>UCU</v>
      </c>
    </row>
    <row r="50" spans="1:8" ht="13.5">
      <c r="A50">
        <f t="shared" si="2"/>
        <v>50</v>
      </c>
      <c r="B50" s="1" t="s">
        <v>312</v>
      </c>
      <c r="C50" s="92" t="s">
        <v>57</v>
      </c>
      <c r="D50" s="1" t="s">
        <v>216</v>
      </c>
      <c r="E50" t="s">
        <v>217</v>
      </c>
      <c r="G50" s="93">
        <f ca="1" t="shared" si="0"/>
        <v>30</v>
      </c>
      <c r="H50" s="1" t="str">
        <f t="shared" si="1"/>
        <v>CUC</v>
      </c>
    </row>
    <row r="51" spans="1:8" ht="13.5">
      <c r="A51">
        <f t="shared" si="2"/>
        <v>51</v>
      </c>
      <c r="B51" s="1" t="s">
        <v>263</v>
      </c>
      <c r="C51" s="92" t="s">
        <v>112</v>
      </c>
      <c r="D51" s="1" t="s">
        <v>218</v>
      </c>
      <c r="G51" s="93">
        <f ca="1" t="shared" si="0"/>
        <v>39</v>
      </c>
      <c r="H51" s="1" t="str">
        <f t="shared" si="1"/>
        <v>GCG</v>
      </c>
    </row>
    <row r="52" spans="1:8" ht="13.5">
      <c r="A52">
        <f t="shared" si="2"/>
        <v>52</v>
      </c>
      <c r="B52" s="1" t="s">
        <v>313</v>
      </c>
      <c r="C52" s="92" t="s">
        <v>57</v>
      </c>
      <c r="D52" s="1" t="s">
        <v>216</v>
      </c>
      <c r="E52" t="s">
        <v>217</v>
      </c>
      <c r="G52" s="93">
        <f ca="1" t="shared" si="0"/>
        <v>20</v>
      </c>
      <c r="H52" s="1" t="str">
        <f t="shared" si="1"/>
        <v>CAU</v>
      </c>
    </row>
    <row r="53" spans="1:8" ht="13.5">
      <c r="A53">
        <f t="shared" si="2"/>
        <v>53</v>
      </c>
      <c r="B53" s="1" t="s">
        <v>314</v>
      </c>
      <c r="C53" s="92" t="s">
        <v>60</v>
      </c>
      <c r="D53" s="1" t="s">
        <v>214</v>
      </c>
      <c r="E53" t="s">
        <v>215</v>
      </c>
      <c r="G53" s="93">
        <f ca="1" t="shared" si="0"/>
        <v>46</v>
      </c>
      <c r="H53" s="1" t="str">
        <f t="shared" si="1"/>
        <v>GUC</v>
      </c>
    </row>
    <row r="54" spans="1:8" ht="13.5">
      <c r="A54">
        <f t="shared" si="2"/>
        <v>54</v>
      </c>
      <c r="B54" s="1" t="s">
        <v>315</v>
      </c>
      <c r="C54" s="92" t="s">
        <v>60</v>
      </c>
      <c r="D54" s="1" t="s">
        <v>214</v>
      </c>
      <c r="E54" t="s">
        <v>215</v>
      </c>
      <c r="G54" s="93">
        <f ca="1" t="shared" si="0"/>
        <v>23</v>
      </c>
      <c r="H54" s="1" t="str">
        <f t="shared" si="1"/>
        <v>CCG</v>
      </c>
    </row>
    <row r="55" spans="1:8" ht="13.5">
      <c r="A55">
        <f t="shared" si="2"/>
        <v>55</v>
      </c>
      <c r="B55" s="1" t="s">
        <v>316</v>
      </c>
      <c r="C55" s="92" t="s">
        <v>60</v>
      </c>
      <c r="D55" s="1" t="s">
        <v>214</v>
      </c>
      <c r="E55" t="s">
        <v>215</v>
      </c>
      <c r="G55" s="93">
        <f ca="1" t="shared" si="0"/>
        <v>42</v>
      </c>
      <c r="H55" s="1" t="str">
        <f t="shared" si="1"/>
        <v>GGC</v>
      </c>
    </row>
    <row r="56" spans="1:8" ht="13.5">
      <c r="A56">
        <f t="shared" si="2"/>
        <v>56</v>
      </c>
      <c r="B56" s="1" t="s">
        <v>317</v>
      </c>
      <c r="C56" s="92" t="s">
        <v>60</v>
      </c>
      <c r="D56" s="1" t="s">
        <v>214</v>
      </c>
      <c r="E56" t="s">
        <v>215</v>
      </c>
      <c r="G56" s="93">
        <f ca="1" t="shared" si="0"/>
        <v>49</v>
      </c>
      <c r="H56" s="1" t="str">
        <f t="shared" si="1"/>
        <v>UAA</v>
      </c>
    </row>
    <row r="57" spans="1:8" ht="13.5">
      <c r="A57">
        <f t="shared" si="2"/>
        <v>57</v>
      </c>
      <c r="B57" s="1" t="s">
        <v>318</v>
      </c>
      <c r="C57" s="92" t="s">
        <v>112</v>
      </c>
      <c r="D57" s="1" t="s">
        <v>218</v>
      </c>
      <c r="G57" s="93">
        <f ca="1" t="shared" si="0"/>
        <v>39</v>
      </c>
      <c r="H57" s="1" t="str">
        <f t="shared" si="1"/>
        <v>GCG</v>
      </c>
    </row>
    <row r="58" spans="1:8" ht="13.5">
      <c r="A58">
        <f t="shared" si="2"/>
        <v>58</v>
      </c>
      <c r="B58" s="1" t="s">
        <v>319</v>
      </c>
      <c r="C58" s="92" t="s">
        <v>22</v>
      </c>
      <c r="D58" s="1" t="s">
        <v>219</v>
      </c>
      <c r="E58" t="s">
        <v>220</v>
      </c>
      <c r="G58" s="93">
        <f ca="1" t="shared" si="0"/>
        <v>33</v>
      </c>
      <c r="H58" s="1" t="str">
        <f t="shared" si="1"/>
        <v>GAA</v>
      </c>
    </row>
    <row r="59" spans="1:8" ht="13.5">
      <c r="A59">
        <f t="shared" si="2"/>
        <v>59</v>
      </c>
      <c r="B59" s="1" t="s">
        <v>320</v>
      </c>
      <c r="C59" s="92" t="s">
        <v>58</v>
      </c>
      <c r="D59" s="1" t="s">
        <v>221</v>
      </c>
      <c r="E59" t="s">
        <v>222</v>
      </c>
      <c r="G59" s="93">
        <f ca="1" t="shared" si="0"/>
        <v>39</v>
      </c>
      <c r="H59" s="1" t="str">
        <f t="shared" si="1"/>
        <v>GCG</v>
      </c>
    </row>
    <row r="60" spans="1:8" ht="13.5">
      <c r="A60">
        <f t="shared" si="2"/>
        <v>60</v>
      </c>
      <c r="B60" s="1" t="s">
        <v>321</v>
      </c>
      <c r="C60" s="92" t="s">
        <v>22</v>
      </c>
      <c r="D60" s="1" t="s">
        <v>219</v>
      </c>
      <c r="E60" t="s">
        <v>220</v>
      </c>
      <c r="G60" s="93">
        <f ca="1" t="shared" si="0"/>
        <v>22</v>
      </c>
      <c r="H60" s="1" t="str">
        <f t="shared" si="1"/>
        <v>CCC</v>
      </c>
    </row>
    <row r="61" spans="1:8" ht="13.5">
      <c r="A61">
        <f t="shared" si="2"/>
        <v>61</v>
      </c>
      <c r="B61" s="1" t="s">
        <v>322</v>
      </c>
      <c r="C61" s="92" t="s">
        <v>65</v>
      </c>
      <c r="D61" s="1" t="s">
        <v>212</v>
      </c>
      <c r="E61" t="s">
        <v>213</v>
      </c>
      <c r="G61" s="93">
        <f ca="1" t="shared" si="0"/>
        <v>43</v>
      </c>
      <c r="H61" s="1" t="str">
        <f t="shared" si="1"/>
        <v>GGG</v>
      </c>
    </row>
    <row r="62" spans="1:8" ht="13.5">
      <c r="A62">
        <f t="shared" si="2"/>
        <v>62</v>
      </c>
      <c r="B62" s="1" t="s">
        <v>323</v>
      </c>
      <c r="C62" s="92" t="s">
        <v>62</v>
      </c>
      <c r="D62" s="1" t="s">
        <v>210</v>
      </c>
      <c r="E62" t="s">
        <v>211</v>
      </c>
      <c r="G62" s="93">
        <f ca="1" t="shared" si="0"/>
        <v>28</v>
      </c>
      <c r="H62" s="1" t="str">
        <f t="shared" si="1"/>
        <v>CGU</v>
      </c>
    </row>
    <row r="63" spans="1:8" ht="13.5">
      <c r="A63">
        <f t="shared" si="2"/>
        <v>63</v>
      </c>
      <c r="B63" s="1" t="s">
        <v>324</v>
      </c>
      <c r="C63" s="92" t="s">
        <v>65</v>
      </c>
      <c r="D63" s="1" t="s">
        <v>212</v>
      </c>
      <c r="E63" t="s">
        <v>213</v>
      </c>
      <c r="G63" s="93">
        <f ca="1" t="shared" si="0"/>
        <v>13</v>
      </c>
      <c r="H63" s="1" t="str">
        <f t="shared" si="1"/>
        <v>AUA</v>
      </c>
    </row>
    <row r="64" spans="1:8" ht="13.5">
      <c r="A64">
        <f t="shared" si="2"/>
        <v>64</v>
      </c>
      <c r="B64" s="1" t="s">
        <v>261</v>
      </c>
      <c r="C64" s="92" t="s">
        <v>62</v>
      </c>
      <c r="D64" s="1" t="s">
        <v>210</v>
      </c>
      <c r="E64" t="s">
        <v>211</v>
      </c>
      <c r="G64" s="93">
        <f ca="1" t="shared" si="0"/>
        <v>9</v>
      </c>
      <c r="H64" s="1" t="str">
        <f t="shared" si="1"/>
        <v>AGA</v>
      </c>
    </row>
    <row r="66" ht="13.5">
      <c r="A66" s="94" t="s">
        <v>249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229"/>
  <sheetViews>
    <sheetView zoomScale="75" zoomScaleNormal="75" workbookViewId="0" topLeftCell="A1">
      <selection activeCell="AF49" sqref="AF49:AU60"/>
    </sheetView>
  </sheetViews>
  <sheetFormatPr defaultColWidth="9.140625" defaultRowHeight="12.75"/>
  <cols>
    <col min="4" max="4" width="6.8515625" style="0" customWidth="1"/>
    <col min="5" max="5" width="6.57421875" style="1" customWidth="1"/>
    <col min="6" max="11" width="4.7109375" style="0" customWidth="1"/>
    <col min="12" max="13" width="4.7109375" style="25" customWidth="1"/>
    <col min="14" max="14" width="3.00390625" style="25" customWidth="1"/>
    <col min="15" max="23" width="3.00390625" style="1" customWidth="1"/>
    <col min="24" max="30" width="3.57421875" style="1" customWidth="1"/>
    <col min="31" max="31" width="4.8515625" style="0" customWidth="1"/>
    <col min="32" max="36" width="6.57421875" style="1" customWidth="1"/>
    <col min="37" max="37" width="8.00390625" style="1" customWidth="1"/>
    <col min="38" max="43" width="6.57421875" style="1" customWidth="1"/>
    <col min="44" max="47" width="7.421875" style="1" customWidth="1"/>
    <col min="48" max="48" width="7.00390625" style="105" customWidth="1"/>
    <col min="49" max="49" width="7.00390625" style="0" customWidth="1"/>
    <col min="50" max="52" width="7.00390625" style="25" customWidth="1"/>
    <col min="53" max="55" width="7.00390625" style="0" customWidth="1"/>
  </cols>
  <sheetData>
    <row r="1" spans="4:6" ht="12.75">
      <c r="D1">
        <v>0</v>
      </c>
      <c r="E1" s="1" t="s">
        <v>2</v>
      </c>
      <c r="F1" t="s">
        <v>250</v>
      </c>
    </row>
    <row r="2" spans="4:55" ht="12.75">
      <c r="D2">
        <v>1</v>
      </c>
      <c r="E2" s="1" t="s">
        <v>22</v>
      </c>
      <c r="O2" s="1">
        <v>1</v>
      </c>
      <c r="P2" s="1">
        <f aca="true" t="shared" si="0" ref="P2:AD2">O2+1</f>
        <v>2</v>
      </c>
      <c r="Q2" s="1">
        <f t="shared" si="0"/>
        <v>3</v>
      </c>
      <c r="R2" s="1">
        <f t="shared" si="0"/>
        <v>4</v>
      </c>
      <c r="S2" s="1">
        <f t="shared" si="0"/>
        <v>5</v>
      </c>
      <c r="T2" s="1">
        <f t="shared" si="0"/>
        <v>6</v>
      </c>
      <c r="U2" s="1">
        <f t="shared" si="0"/>
        <v>7</v>
      </c>
      <c r="V2" s="1">
        <f t="shared" si="0"/>
        <v>8</v>
      </c>
      <c r="W2" s="1">
        <f t="shared" si="0"/>
        <v>9</v>
      </c>
      <c r="X2" s="1">
        <f t="shared" si="0"/>
        <v>10</v>
      </c>
      <c r="Y2" s="1">
        <f t="shared" si="0"/>
        <v>11</v>
      </c>
      <c r="Z2" s="1">
        <f t="shared" si="0"/>
        <v>12</v>
      </c>
      <c r="AA2" s="1">
        <f t="shared" si="0"/>
        <v>13</v>
      </c>
      <c r="AB2" s="1">
        <f t="shared" si="0"/>
        <v>14</v>
      </c>
      <c r="AC2" s="1">
        <f t="shared" si="0"/>
        <v>15</v>
      </c>
      <c r="AD2" s="1">
        <f t="shared" si="0"/>
        <v>16</v>
      </c>
      <c r="AF2" s="1">
        <f aca="true" t="shared" si="1" ref="AF2:AU2">O2</f>
        <v>1</v>
      </c>
      <c r="AG2" s="1">
        <f t="shared" si="1"/>
        <v>2</v>
      </c>
      <c r="AH2" s="1">
        <f t="shared" si="1"/>
        <v>3</v>
      </c>
      <c r="AI2" s="1">
        <f t="shared" si="1"/>
        <v>4</v>
      </c>
      <c r="AJ2" s="1">
        <f t="shared" si="1"/>
        <v>5</v>
      </c>
      <c r="AK2" s="1">
        <f t="shared" si="1"/>
        <v>6</v>
      </c>
      <c r="AL2" s="1">
        <f t="shared" si="1"/>
        <v>7</v>
      </c>
      <c r="AM2" s="1">
        <f t="shared" si="1"/>
        <v>8</v>
      </c>
      <c r="AN2" s="1">
        <f t="shared" si="1"/>
        <v>9</v>
      </c>
      <c r="AO2" s="1">
        <f t="shared" si="1"/>
        <v>10</v>
      </c>
      <c r="AP2" s="1">
        <f t="shared" si="1"/>
        <v>11</v>
      </c>
      <c r="AQ2" s="1">
        <f t="shared" si="1"/>
        <v>12</v>
      </c>
      <c r="AR2" s="1">
        <f t="shared" si="1"/>
        <v>13</v>
      </c>
      <c r="AS2" s="1">
        <f t="shared" si="1"/>
        <v>14</v>
      </c>
      <c r="AT2" s="1">
        <f t="shared" si="1"/>
        <v>15</v>
      </c>
      <c r="AU2" s="1">
        <f t="shared" si="1"/>
        <v>16</v>
      </c>
      <c r="AV2" s="105">
        <f>AF2</f>
        <v>1</v>
      </c>
      <c r="AW2" s="105">
        <f aca="true" t="shared" si="2" ref="AW2:BC2">AG2</f>
        <v>2</v>
      </c>
      <c r="AX2" s="105">
        <f t="shared" si="2"/>
        <v>3</v>
      </c>
      <c r="AY2" s="105">
        <f t="shared" si="2"/>
        <v>4</v>
      </c>
      <c r="AZ2" s="105">
        <f t="shared" si="2"/>
        <v>5</v>
      </c>
      <c r="BA2" s="105">
        <f t="shared" si="2"/>
        <v>6</v>
      </c>
      <c r="BB2" s="105">
        <f t="shared" si="2"/>
        <v>7</v>
      </c>
      <c r="BC2" s="105">
        <f t="shared" si="2"/>
        <v>8</v>
      </c>
    </row>
    <row r="3" spans="4:47" ht="12.75">
      <c r="D3">
        <v>2</v>
      </c>
      <c r="E3" s="1" t="s">
        <v>14</v>
      </c>
      <c r="O3" s="67" t="s">
        <v>65</v>
      </c>
      <c r="P3" s="67" t="s">
        <v>2</v>
      </c>
      <c r="Q3" s="67" t="s">
        <v>60</v>
      </c>
      <c r="R3" s="67" t="s">
        <v>59</v>
      </c>
      <c r="X3" s="67" t="s">
        <v>62</v>
      </c>
      <c r="Y3" s="67" t="s">
        <v>10</v>
      </c>
      <c r="Z3" s="67" t="s">
        <v>19</v>
      </c>
      <c r="AA3" s="67" t="s">
        <v>60</v>
      </c>
      <c r="AB3" s="67" t="s">
        <v>59</v>
      </c>
      <c r="AF3" s="67" t="str">
        <f>O3</f>
        <v>L</v>
      </c>
      <c r="AG3" s="67" t="str">
        <f>P3</f>
        <v>A</v>
      </c>
      <c r="AH3" s="67" t="str">
        <f>Q3</f>
        <v>S</v>
      </c>
      <c r="AI3" s="67" t="str">
        <f>R3</f>
        <v>T</v>
      </c>
      <c r="AJ3" s="67" t="s">
        <v>254</v>
      </c>
      <c r="AK3" s="67" t="s">
        <v>254</v>
      </c>
      <c r="AL3" s="67" t="s">
        <v>254</v>
      </c>
      <c r="AM3" s="67" t="s">
        <v>254</v>
      </c>
      <c r="AN3" s="67" t="s">
        <v>254</v>
      </c>
      <c r="AO3" s="67" t="str">
        <f>X3</f>
        <v>F</v>
      </c>
      <c r="AP3" s="67" t="str">
        <f>Y3</f>
        <v>I</v>
      </c>
      <c r="AQ3" s="67" t="str">
        <f>Z3</f>
        <v>R</v>
      </c>
      <c r="AR3" s="67" t="str">
        <f>AA3</f>
        <v>S</v>
      </c>
      <c r="AS3" s="67" t="str">
        <f>AB3</f>
        <v>T</v>
      </c>
      <c r="AT3" s="67" t="s">
        <v>254</v>
      </c>
      <c r="AU3" s="67" t="s">
        <v>254</v>
      </c>
    </row>
    <row r="4" spans="1:55" ht="12.75">
      <c r="A4" s="1" t="s">
        <v>265</v>
      </c>
      <c r="B4" s="1" t="s">
        <v>264</v>
      </c>
      <c r="D4">
        <v>3</v>
      </c>
      <c r="E4" s="1" t="s">
        <v>256</v>
      </c>
      <c r="O4" s="99" t="s">
        <v>255</v>
      </c>
      <c r="P4" s="99" t="s">
        <v>65</v>
      </c>
      <c r="Q4" s="99" t="s">
        <v>256</v>
      </c>
      <c r="R4" s="99" t="s">
        <v>63</v>
      </c>
      <c r="S4" s="99" t="s">
        <v>31</v>
      </c>
      <c r="T4" s="99" t="s">
        <v>254</v>
      </c>
      <c r="U4" s="99" t="s">
        <v>254</v>
      </c>
      <c r="V4" s="100" t="s">
        <v>254</v>
      </c>
      <c r="W4" s="98" t="s">
        <v>254</v>
      </c>
      <c r="X4" s="99" t="s">
        <v>65</v>
      </c>
      <c r="Y4" s="99" t="s">
        <v>31</v>
      </c>
      <c r="Z4" s="99" t="s">
        <v>257</v>
      </c>
      <c r="AA4" s="99" t="s">
        <v>254</v>
      </c>
      <c r="AB4" s="99" t="s">
        <v>254</v>
      </c>
      <c r="AC4" s="99" t="s">
        <v>254</v>
      </c>
      <c r="AD4" s="100" t="s">
        <v>254</v>
      </c>
      <c r="AE4" s="25"/>
      <c r="AF4" s="1" t="str">
        <f>VLOOKUP(CODE(O4),$B$6:$D69,3)</f>
        <v>GAG</v>
      </c>
      <c r="AG4" s="1" t="str">
        <f>VLOOKUP(CODE(P4),$B$6:$D69,3)</f>
        <v>GUA</v>
      </c>
      <c r="AH4" s="1" t="str">
        <f>VLOOKUP(CODE(Q4),$B$6:$D69,3)</f>
        <v>UCC</v>
      </c>
      <c r="AI4" s="1" t="str">
        <f>VLOOKUP(CODE(R4),$B$6:$D69,3)</f>
        <v>GUC</v>
      </c>
      <c r="AJ4" s="1" t="str">
        <f>VLOOKUP(CODE(S4),$B$6:$D69,3)</f>
        <v>GCC</v>
      </c>
      <c r="AK4" s="1" t="str">
        <f>VLOOKUP(CODE(T4),$B$6:$D69,3)</f>
        <v>AAA</v>
      </c>
      <c r="AL4" s="1" t="str">
        <f>VLOOKUP(CODE(U4),$B$6:$D69,3)</f>
        <v>AAA</v>
      </c>
      <c r="AM4" s="1" t="str">
        <f>VLOOKUP(CODE(V4),$B$6:$D69,3)</f>
        <v>AAA</v>
      </c>
      <c r="AN4" s="1" t="str">
        <f>VLOOKUP(CODE(W4),$B$6:$D69,3)</f>
        <v>AAA</v>
      </c>
      <c r="AO4" s="1" t="str">
        <f>VLOOKUP(CODE(X4),$B$6:$D69,3)</f>
        <v>GUA</v>
      </c>
      <c r="AP4" s="1" t="str">
        <f>VLOOKUP(CODE(Y4),$B$6:$D69,3)</f>
        <v>GCC</v>
      </c>
      <c r="AQ4" s="1" t="str">
        <f>VLOOKUP(CODE(Z4),$B$6:$D69,3)</f>
        <v>GUU</v>
      </c>
      <c r="AR4" s="1" t="str">
        <f>VLOOKUP(CODE(AA4),$B$6:$D69,3)</f>
        <v>AAA</v>
      </c>
      <c r="AS4" s="1" t="str">
        <f>VLOOKUP(CODE(AB4),$B$6:$D69,3)</f>
        <v>AAA</v>
      </c>
      <c r="AT4" s="1" t="str">
        <f>VLOOKUP(CODE(AC4),$B$6:$D69,3)</f>
        <v>AAA</v>
      </c>
      <c r="AU4" s="1" t="str">
        <f>VLOOKUP(CODE(AD4),$B$6:$D69,3)</f>
        <v>AAA</v>
      </c>
      <c r="AV4" s="105" t="s">
        <v>311</v>
      </c>
      <c r="AW4" s="1" t="s">
        <v>307</v>
      </c>
      <c r="AX4" s="1" t="s">
        <v>260</v>
      </c>
      <c r="AY4" s="1" t="s">
        <v>260</v>
      </c>
      <c r="AZ4" s="1" t="s">
        <v>262</v>
      </c>
      <c r="BA4" s="1" t="s">
        <v>262</v>
      </c>
      <c r="BB4" s="1" t="s">
        <v>263</v>
      </c>
      <c r="BC4" s="1" t="s">
        <v>263</v>
      </c>
    </row>
    <row r="5" spans="1:55" ht="12.75">
      <c r="A5" s="1" t="s">
        <v>251</v>
      </c>
      <c r="B5" s="1" t="s">
        <v>251</v>
      </c>
      <c r="C5" s="1" t="s">
        <v>252</v>
      </c>
      <c r="D5" s="1" t="s">
        <v>253</v>
      </c>
      <c r="L5"/>
      <c r="M5"/>
      <c r="O5" s="102" t="s">
        <v>58</v>
      </c>
      <c r="P5" s="102" t="s">
        <v>2</v>
      </c>
      <c r="Q5" s="102" t="s">
        <v>19</v>
      </c>
      <c r="R5" s="102" t="s">
        <v>19</v>
      </c>
      <c r="S5" s="102" t="s">
        <v>31</v>
      </c>
      <c r="T5" s="102" t="s">
        <v>20</v>
      </c>
      <c r="U5" s="102" t="s">
        <v>254</v>
      </c>
      <c r="V5" s="102" t="s">
        <v>254</v>
      </c>
      <c r="W5" s="102" t="s">
        <v>254</v>
      </c>
      <c r="X5" s="102" t="s">
        <v>56</v>
      </c>
      <c r="Y5" s="102" t="s">
        <v>2</v>
      </c>
      <c r="Z5" s="102" t="s">
        <v>20</v>
      </c>
      <c r="AA5" s="102" t="s">
        <v>254</v>
      </c>
      <c r="AB5" s="102" t="s">
        <v>254</v>
      </c>
      <c r="AC5" s="102" t="s">
        <v>254</v>
      </c>
      <c r="AD5" s="102" t="s">
        <v>254</v>
      </c>
      <c r="AE5" s="73"/>
      <c r="AF5" s="1" t="str">
        <f>VLOOKUP(CODE(O5),$B$6:$D70,3)</f>
        <v>UCU</v>
      </c>
      <c r="AG5" s="1" t="str">
        <f>VLOOKUP(CODE(P5),$B$6:$D70,3)</f>
        <v>GAC</v>
      </c>
      <c r="AH5" s="1" t="str">
        <f>VLOOKUP(CODE(Q5),$B$6:$D70,3)</f>
        <v>UAG</v>
      </c>
      <c r="AI5" s="1" t="str">
        <f>VLOOKUP(CODE(R5),$B$6:$D70,3)</f>
        <v>UAG</v>
      </c>
      <c r="AJ5" s="1" t="str">
        <f>VLOOKUP(CODE(S5),$B$6:$D70,3)</f>
        <v>GCC</v>
      </c>
      <c r="AK5" s="1" t="str">
        <f>VLOOKUP(CODE(T5),$B$6:$D70,3)</f>
        <v>GUG</v>
      </c>
      <c r="AL5" s="1" t="str">
        <f>VLOOKUP(CODE(U5),$B$6:$D70,3)</f>
        <v>AAA</v>
      </c>
      <c r="AM5" s="1" t="str">
        <f>VLOOKUP(CODE(V5),$B$6:$D70,3)</f>
        <v>AAA</v>
      </c>
      <c r="AN5" s="1" t="str">
        <f>VLOOKUP(CODE(W5),$B$6:$D70,3)</f>
        <v>AAA</v>
      </c>
      <c r="AO5" s="1" t="str">
        <f>VLOOKUP(CODE(X5),$B$6:$D70,3)</f>
        <v>UCG</v>
      </c>
      <c r="AP5" s="1" t="str">
        <f>VLOOKUP(CODE(Y5),$B$6:$D70,3)</f>
        <v>GAC</v>
      </c>
      <c r="AQ5" s="1" t="str">
        <f>VLOOKUP(CODE(Z5),$B$6:$D70,3)</f>
        <v>GUG</v>
      </c>
      <c r="AR5" s="1" t="str">
        <f>VLOOKUP(CODE(AA5),$B$6:$D70,3)</f>
        <v>AAA</v>
      </c>
      <c r="AS5" s="1" t="str">
        <f>VLOOKUP(CODE(AB5),$B$6:$D70,3)</f>
        <v>AAA</v>
      </c>
      <c r="AT5" s="1" t="str">
        <f>VLOOKUP(CODE(AC5),$B$6:$D70,3)</f>
        <v>AAA</v>
      </c>
      <c r="AU5" s="1" t="str">
        <f>VLOOKUP(CODE(AD5),$B$6:$D70,3)</f>
        <v>AAA</v>
      </c>
      <c r="AV5" s="105" t="s">
        <v>311</v>
      </c>
      <c r="AW5" s="1" t="s">
        <v>307</v>
      </c>
      <c r="AX5" s="1" t="s">
        <v>260</v>
      </c>
      <c r="AY5" s="1" t="s">
        <v>260</v>
      </c>
      <c r="AZ5" s="1" t="s">
        <v>262</v>
      </c>
      <c r="BA5" s="1" t="s">
        <v>262</v>
      </c>
      <c r="BB5" s="1" t="s">
        <v>263</v>
      </c>
      <c r="BC5" s="1" t="s">
        <v>263</v>
      </c>
    </row>
    <row r="6" spans="1:55" ht="12.75">
      <c r="A6">
        <f>B6-32</f>
        <v>0</v>
      </c>
      <c r="B6" s="96">
        <v>32</v>
      </c>
      <c r="C6" s="95" t="str">
        <f aca="true" t="shared" si="3" ref="C6:C37">CHAR(B6)</f>
        <v> </v>
      </c>
      <c r="D6" s="95" t="str">
        <f>SUBSTITUTE(SUBSTITUTE(SUBSTITUTE("XYZ","X",F6),"Y",G6),"Z",H6)</f>
        <v>AAA</v>
      </c>
      <c r="E6" s="1" t="str">
        <f>VLOOKUP(D6,'Genetic Code'!$B$1:$E$64,3)</f>
        <v>lys</v>
      </c>
      <c r="F6" s="1" t="str">
        <f aca="true" t="shared" si="4" ref="F6:H7">IF(I6=$D$1,$E$1,IF(I6=$D$2,$E$2,IF(I6=$D$3,$E$3,IF(I6=$D$4,$E$4,"?"))))</f>
        <v>A</v>
      </c>
      <c r="G6" s="1" t="str">
        <f t="shared" si="4"/>
        <v>A</v>
      </c>
      <c r="H6" s="1" t="str">
        <f t="shared" si="4"/>
        <v>A</v>
      </c>
      <c r="I6">
        <f aca="true" t="shared" si="5" ref="I6:I37">MOD(INT((A6-J6)/16),4)</f>
        <v>0</v>
      </c>
      <c r="J6">
        <f aca="true" t="shared" si="6" ref="J6:J37">MOD((A6-K6)/4,4)</f>
        <v>0</v>
      </c>
      <c r="K6">
        <f aca="true" t="shared" si="7" ref="K6:K37">MOD(A6,4)</f>
        <v>0</v>
      </c>
      <c r="L6"/>
      <c r="M6"/>
      <c r="O6" s="1" t="s">
        <v>255</v>
      </c>
      <c r="P6" s="1" t="s">
        <v>31</v>
      </c>
      <c r="Q6" s="1" t="s">
        <v>22</v>
      </c>
      <c r="R6" s="1" t="s">
        <v>64</v>
      </c>
      <c r="S6" s="1" t="s">
        <v>63</v>
      </c>
      <c r="T6" s="1" t="s">
        <v>2</v>
      </c>
      <c r="U6" s="1" t="s">
        <v>20</v>
      </c>
      <c r="V6" s="1" t="s">
        <v>254</v>
      </c>
      <c r="W6" s="1" t="s">
        <v>254</v>
      </c>
      <c r="X6" s="1" t="s">
        <v>255</v>
      </c>
      <c r="Y6" s="1" t="s">
        <v>19</v>
      </c>
      <c r="Z6" s="1" t="s">
        <v>10</v>
      </c>
      <c r="AA6" s="1" t="s">
        <v>2</v>
      </c>
      <c r="AB6" s="1" t="s">
        <v>20</v>
      </c>
      <c r="AC6" s="1" t="s">
        <v>254</v>
      </c>
      <c r="AD6" s="1" t="s">
        <v>254</v>
      </c>
      <c r="AF6" s="1" t="str">
        <f>VLOOKUP(CODE(O6),$B$6:$D71,3)</f>
        <v>GAG</v>
      </c>
      <c r="AG6" s="1" t="str">
        <f>VLOOKUP(CODE(P6),$B$6:$D71,3)</f>
        <v>GCC</v>
      </c>
      <c r="AH6" s="1" t="str">
        <f>VLOOKUP(CODE(Q6),$B$6:$D71,3)</f>
        <v>GAU</v>
      </c>
      <c r="AI6" s="1" t="str">
        <f>VLOOKUP(CODE(R6),$B$6:$D71,3)</f>
        <v>GGU</v>
      </c>
      <c r="AJ6" s="1" t="str">
        <f>VLOOKUP(CODE(S6),$B$6:$D71,3)</f>
        <v>GUC</v>
      </c>
      <c r="AK6" s="1" t="str">
        <f>VLOOKUP(CODE(T6),$B$6:$D71,3)</f>
        <v>GAC</v>
      </c>
      <c r="AL6" s="1" t="str">
        <f>VLOOKUP(CODE(U6),$B$6:$D71,3)</f>
        <v>GUG</v>
      </c>
      <c r="AM6" s="1" t="str">
        <f>VLOOKUP(CODE(V6),$B$6:$D71,3)</f>
        <v>AAA</v>
      </c>
      <c r="AN6" s="1" t="str">
        <f>VLOOKUP(CODE(W6),$B$6:$D71,3)</f>
        <v>AAA</v>
      </c>
      <c r="AO6" s="1" t="str">
        <f>VLOOKUP(CODE(X6),$B$6:$D71,3)</f>
        <v>GAG</v>
      </c>
      <c r="AP6" s="1" t="str">
        <f>VLOOKUP(CODE(Y6),$B$6:$D71,3)</f>
        <v>UAG</v>
      </c>
      <c r="AQ6" s="1" t="str">
        <f>VLOOKUP(CODE(Z6),$B$6:$D71,3)</f>
        <v>GGC</v>
      </c>
      <c r="AR6" s="1" t="str">
        <f>VLOOKUP(CODE(AA6),$B$6:$D71,3)</f>
        <v>GAC</v>
      </c>
      <c r="AS6" s="1" t="str">
        <f>VLOOKUP(CODE(AB6),$B$6:$D71,3)</f>
        <v>GUG</v>
      </c>
      <c r="AT6" s="1" t="str">
        <f>VLOOKUP(CODE(AC6),$B$6:$D71,3)</f>
        <v>AAA</v>
      </c>
      <c r="AU6" s="1" t="str">
        <f>VLOOKUP(CODE(AD6),$B$6:$D71,3)</f>
        <v>AAA</v>
      </c>
      <c r="AV6" s="105" t="s">
        <v>311</v>
      </c>
      <c r="AW6" s="1" t="s">
        <v>307</v>
      </c>
      <c r="AX6" s="1" t="s">
        <v>260</v>
      </c>
      <c r="AY6" s="1" t="s">
        <v>260</v>
      </c>
      <c r="AZ6" s="1" t="s">
        <v>262</v>
      </c>
      <c r="BA6" s="1" t="s">
        <v>262</v>
      </c>
      <c r="BB6" s="1" t="s">
        <v>263</v>
      </c>
      <c r="BC6" s="1" t="s">
        <v>263</v>
      </c>
    </row>
    <row r="7" spans="1:55" ht="12.75">
      <c r="A7">
        <f aca="true" t="shared" si="8" ref="A7:A69">B7-32</f>
        <v>1</v>
      </c>
      <c r="B7" s="96">
        <v>33</v>
      </c>
      <c r="C7" s="95" t="str">
        <f t="shared" si="3"/>
        <v>!</v>
      </c>
      <c r="D7" s="95" t="str">
        <f>SUBSTITUTE(SUBSTITUTE(SUBSTITUTE("XYZ","X",F7),"Y",G7),"Z",H7)</f>
        <v>AAC</v>
      </c>
      <c r="E7" s="1" t="str">
        <f>VLOOKUP(D7,'Genetic Code'!$B$1:$E$64,3)</f>
        <v>asn</v>
      </c>
      <c r="F7" s="1" t="str">
        <f t="shared" si="4"/>
        <v>A</v>
      </c>
      <c r="G7" s="1" t="str">
        <f t="shared" si="4"/>
        <v>A</v>
      </c>
      <c r="H7" s="1" t="str">
        <f t="shared" si="4"/>
        <v>C</v>
      </c>
      <c r="I7">
        <f t="shared" si="5"/>
        <v>0</v>
      </c>
      <c r="J7">
        <f t="shared" si="6"/>
        <v>0</v>
      </c>
      <c r="K7">
        <f t="shared" si="7"/>
        <v>1</v>
      </c>
      <c r="L7"/>
      <c r="M7"/>
      <c r="O7" s="1" t="s">
        <v>61</v>
      </c>
      <c r="P7" s="1" t="s">
        <v>31</v>
      </c>
      <c r="Q7" s="1" t="s">
        <v>59</v>
      </c>
      <c r="R7" s="1" t="s">
        <v>31</v>
      </c>
      <c r="S7" s="1" t="s">
        <v>19</v>
      </c>
      <c r="T7" s="1" t="s">
        <v>60</v>
      </c>
      <c r="U7" s="1" t="s">
        <v>257</v>
      </c>
      <c r="V7" s="1" t="s">
        <v>20</v>
      </c>
      <c r="W7" s="1" t="s">
        <v>254</v>
      </c>
      <c r="X7" s="1" t="s">
        <v>259</v>
      </c>
      <c r="Y7" s="1" t="s">
        <v>257</v>
      </c>
      <c r="Z7" s="1" t="s">
        <v>9</v>
      </c>
      <c r="AA7" s="1" t="s">
        <v>20</v>
      </c>
      <c r="AB7" s="1" t="s">
        <v>254</v>
      </c>
      <c r="AC7" s="1" t="s">
        <v>254</v>
      </c>
      <c r="AD7" s="1" t="s">
        <v>254</v>
      </c>
      <c r="AF7" s="1" t="str">
        <f>VLOOKUP(CODE(O7),$B$6:$D72,3)</f>
        <v>UAA</v>
      </c>
      <c r="AG7" s="1" t="str">
        <f>VLOOKUP(CODE(P7),$B$6:$D72,3)</f>
        <v>GCC</v>
      </c>
      <c r="AH7" s="1" t="str">
        <f>VLOOKUP(CODE(Q7),$B$6:$D72,3)</f>
        <v>UCA</v>
      </c>
      <c r="AI7" s="1" t="str">
        <f>VLOOKUP(CODE(R7),$B$6:$D72,3)</f>
        <v>GCC</v>
      </c>
      <c r="AJ7" s="1" t="str">
        <f>VLOOKUP(CODE(S7),$B$6:$D72,3)</f>
        <v>UAG</v>
      </c>
      <c r="AK7" s="1" t="str">
        <f>VLOOKUP(CODE(T7),$B$6:$D72,3)</f>
        <v>UAU</v>
      </c>
      <c r="AL7" s="1" t="str">
        <f>VLOOKUP(CODE(U7),$B$6:$D72,3)</f>
        <v>GUU</v>
      </c>
      <c r="AM7" s="1" t="str">
        <f>VLOOKUP(CODE(V7),$B$6:$D72,3)</f>
        <v>GUG</v>
      </c>
      <c r="AN7" s="1" t="str">
        <f>VLOOKUP(CODE(W7),$B$6:$D72,3)</f>
        <v>AAA</v>
      </c>
      <c r="AO7" s="1" t="str">
        <f>VLOOKUP(CODE(X7),$B$6:$D72,3)</f>
        <v>GGG</v>
      </c>
      <c r="AP7" s="1" t="str">
        <f>VLOOKUP(CODE(Y7),$B$6:$D72,3)</f>
        <v>GUU</v>
      </c>
      <c r="AQ7" s="1" t="str">
        <f>VLOOKUP(CODE(Z7),$B$6:$D72,3)</f>
        <v>GGA</v>
      </c>
      <c r="AR7" s="1" t="str">
        <f>VLOOKUP(CODE(AA7),$B$6:$D72,3)</f>
        <v>GUG</v>
      </c>
      <c r="AS7" s="1" t="str">
        <f>VLOOKUP(CODE(AB7),$B$6:$D72,3)</f>
        <v>AAA</v>
      </c>
      <c r="AT7" s="1" t="str">
        <f>VLOOKUP(CODE(AC7),$B$6:$D72,3)</f>
        <v>AAA</v>
      </c>
      <c r="AU7" s="1" t="str">
        <f>VLOOKUP(CODE(AD7),$B$6:$D72,3)</f>
        <v>AAA</v>
      </c>
      <c r="AV7" s="105" t="s">
        <v>311</v>
      </c>
      <c r="AW7" s="1" t="s">
        <v>307</v>
      </c>
      <c r="AX7" s="1" t="s">
        <v>260</v>
      </c>
      <c r="AY7" s="1" t="s">
        <v>260</v>
      </c>
      <c r="AZ7" s="1" t="s">
        <v>262</v>
      </c>
      <c r="BA7" s="1" t="s">
        <v>262</v>
      </c>
      <c r="BB7" s="1" t="s">
        <v>263</v>
      </c>
      <c r="BC7" s="1" t="s">
        <v>263</v>
      </c>
    </row>
    <row r="8" spans="1:55" ht="12.75">
      <c r="A8">
        <f t="shared" si="8"/>
        <v>2</v>
      </c>
      <c r="B8" s="96">
        <v>34</v>
      </c>
      <c r="C8" s="95" t="str">
        <f t="shared" si="3"/>
        <v>"</v>
      </c>
      <c r="D8" s="95" t="str">
        <f aca="true" t="shared" si="9" ref="D8:D69">SUBSTITUTE(SUBSTITUTE(SUBSTITUTE("XYZ","X",F8),"Y",G8),"Z",H8)</f>
        <v>AAG</v>
      </c>
      <c r="E8" s="1" t="str">
        <f>VLOOKUP(D8,'Genetic Code'!$B$1:$E$64,3)</f>
        <v>lys</v>
      </c>
      <c r="F8" s="1" t="str">
        <f aca="true" t="shared" si="10" ref="F8:F69">IF(I8=$D$1,$E$1,IF(I8=$D$2,$E$2,IF(I8=$D$3,$E$3,IF(I8=$D$4,$E$4,"?"))))</f>
        <v>A</v>
      </c>
      <c r="G8" s="1" t="str">
        <f>IF(J8=$D$1,$E$1,IF(J8=$D$2,$E$2,IF(J8=$D$3,$E$3,IF(J8=$D$4,$E$4,"?"))))</f>
        <v>A</v>
      </c>
      <c r="H8" s="1" t="str">
        <f>IF(K8=$D$1,$E$1,IF(K8=$D$2,$E$2,IF(K8=$D$3,$E$3,IF(K8=$D$4,$E$4,"?"))))</f>
        <v>G</v>
      </c>
      <c r="I8">
        <f t="shared" si="5"/>
        <v>0</v>
      </c>
      <c r="J8">
        <f t="shared" si="6"/>
        <v>0</v>
      </c>
      <c r="K8">
        <f t="shared" si="7"/>
        <v>2</v>
      </c>
      <c r="L8"/>
      <c r="M8"/>
      <c r="O8" s="1" t="s">
        <v>62</v>
      </c>
      <c r="P8" s="1" t="s">
        <v>10</v>
      </c>
      <c r="Q8" s="1" t="s">
        <v>60</v>
      </c>
      <c r="R8" s="1" t="s">
        <v>9</v>
      </c>
      <c r="S8" s="1" t="s">
        <v>254</v>
      </c>
      <c r="T8" s="1" t="s">
        <v>254</v>
      </c>
      <c r="U8" s="1" t="s">
        <v>254</v>
      </c>
      <c r="V8" s="1" t="s">
        <v>254</v>
      </c>
      <c r="W8" s="1" t="s">
        <v>254</v>
      </c>
      <c r="X8" s="1" t="s">
        <v>19</v>
      </c>
      <c r="Y8" s="1" t="s">
        <v>256</v>
      </c>
      <c r="Z8" s="1" t="s">
        <v>60</v>
      </c>
      <c r="AA8" s="1" t="s">
        <v>60</v>
      </c>
      <c r="AB8" s="1" t="s">
        <v>254</v>
      </c>
      <c r="AC8" s="1" t="s">
        <v>254</v>
      </c>
      <c r="AD8" s="1" t="s">
        <v>254</v>
      </c>
      <c r="AF8" s="1" t="str">
        <f>VLOOKUP(CODE(O8),$B$6:$D73,3)</f>
        <v>GCG</v>
      </c>
      <c r="AG8" s="1" t="str">
        <f>VLOOKUP(CODE(P8),$B$6:$D73,3)</f>
        <v>GGC</v>
      </c>
      <c r="AH8" s="1" t="str">
        <f>VLOOKUP(CODE(Q8),$B$6:$D73,3)</f>
        <v>UAU</v>
      </c>
      <c r="AI8" s="1" t="str">
        <f>VLOOKUP(CODE(R8),$B$6:$D73,3)</f>
        <v>GGA</v>
      </c>
      <c r="AJ8" s="1" t="str">
        <f>VLOOKUP(CODE(S8),$B$6:$D73,3)</f>
        <v>AAA</v>
      </c>
      <c r="AK8" s="1" t="str">
        <f>VLOOKUP(CODE(T8),$B$6:$D73,3)</f>
        <v>AAA</v>
      </c>
      <c r="AL8" s="1" t="str">
        <f>VLOOKUP(CODE(U8),$B$6:$D73,3)</f>
        <v>AAA</v>
      </c>
      <c r="AM8" s="1" t="str">
        <f>VLOOKUP(CODE(V8),$B$6:$D73,3)</f>
        <v>AAA</v>
      </c>
      <c r="AN8" s="1" t="str">
        <f>VLOOKUP(CODE(W8),$B$6:$D73,3)</f>
        <v>AAA</v>
      </c>
      <c r="AO8" s="1" t="str">
        <f>VLOOKUP(CODE(X8),$B$6:$D73,3)</f>
        <v>UAG</v>
      </c>
      <c r="AP8" s="1" t="str">
        <f>VLOOKUP(CODE(Y8),$B$6:$D73,3)</f>
        <v>UCC</v>
      </c>
      <c r="AQ8" s="1" t="str">
        <f>VLOOKUP(CODE(Z8),$B$6:$D73,3)</f>
        <v>UAU</v>
      </c>
      <c r="AR8" s="1" t="str">
        <f>VLOOKUP(CODE(AA8),$B$6:$D73,3)</f>
        <v>UAU</v>
      </c>
      <c r="AS8" s="1" t="str">
        <f>VLOOKUP(CODE(AB8),$B$6:$D73,3)</f>
        <v>AAA</v>
      </c>
      <c r="AT8" s="1" t="str">
        <f>VLOOKUP(CODE(AC8),$B$6:$D73,3)</f>
        <v>AAA</v>
      </c>
      <c r="AU8" s="1" t="str">
        <f>VLOOKUP(CODE(AD8),$B$6:$D73,3)</f>
        <v>AAA</v>
      </c>
      <c r="AV8" s="105" t="s">
        <v>311</v>
      </c>
      <c r="AW8" s="1" t="s">
        <v>307</v>
      </c>
      <c r="AX8" s="1" t="s">
        <v>260</v>
      </c>
      <c r="AY8" s="1" t="s">
        <v>260</v>
      </c>
      <c r="AZ8" s="1" t="s">
        <v>262</v>
      </c>
      <c r="BA8" s="1" t="s">
        <v>262</v>
      </c>
      <c r="BB8" s="1" t="s">
        <v>263</v>
      </c>
      <c r="BC8" s="1" t="s">
        <v>263</v>
      </c>
    </row>
    <row r="9" spans="1:55" ht="12.75">
      <c r="A9">
        <f t="shared" si="8"/>
        <v>3</v>
      </c>
      <c r="B9" s="96">
        <v>35</v>
      </c>
      <c r="C9" s="95" t="str">
        <f t="shared" si="3"/>
        <v>#</v>
      </c>
      <c r="D9" s="95" t="str">
        <f t="shared" si="9"/>
        <v>AAU</v>
      </c>
      <c r="E9" s="1" t="str">
        <f>VLOOKUP(D9,'Genetic Code'!$B$1:$E$64,3)</f>
        <v>asn</v>
      </c>
      <c r="F9" s="1" t="str">
        <f t="shared" si="10"/>
        <v>A</v>
      </c>
      <c r="G9" s="1" t="str">
        <f aca="true" t="shared" si="11" ref="G9:G69">IF(J9=$D$1,$E$1,IF(J9=$D$2,$E$2,IF(J9=$D$3,$E$3,IF(J9=$D$4,$E$4,"?"))))</f>
        <v>A</v>
      </c>
      <c r="H9" s="1" t="str">
        <f aca="true" t="shared" si="12" ref="H9:H69">IF(K9=$D$1,$E$1,IF(K9=$D$2,$E$2,IF(K9=$D$3,$E$3,IF(K9=$D$4,$E$4,"?"))))</f>
        <v>U</v>
      </c>
      <c r="I9">
        <f t="shared" si="5"/>
        <v>0</v>
      </c>
      <c r="J9">
        <f t="shared" si="6"/>
        <v>0</v>
      </c>
      <c r="K9">
        <f t="shared" si="7"/>
        <v>3</v>
      </c>
      <c r="L9"/>
      <c r="M9"/>
      <c r="O9" s="1" t="s">
        <v>64</v>
      </c>
      <c r="P9" s="1" t="s">
        <v>2</v>
      </c>
      <c r="Q9" s="1" t="s">
        <v>20</v>
      </c>
      <c r="R9" s="1" t="s">
        <v>31</v>
      </c>
      <c r="S9" s="1" t="s">
        <v>254</v>
      </c>
      <c r="T9" s="1" t="s">
        <v>254</v>
      </c>
      <c r="U9" s="1" t="s">
        <v>254</v>
      </c>
      <c r="V9" s="1" t="s">
        <v>254</v>
      </c>
      <c r="W9" s="1" t="s">
        <v>254</v>
      </c>
      <c r="X9" s="1" t="s">
        <v>61</v>
      </c>
      <c r="Y9" s="1" t="s">
        <v>2</v>
      </c>
      <c r="Z9" s="1" t="s">
        <v>59</v>
      </c>
      <c r="AA9" s="1" t="s">
        <v>254</v>
      </c>
      <c r="AB9" s="1" t="s">
        <v>254</v>
      </c>
      <c r="AC9" s="1" t="s">
        <v>254</v>
      </c>
      <c r="AD9" s="1" t="s">
        <v>254</v>
      </c>
      <c r="AF9" s="1" t="str">
        <f>VLOOKUP(CODE(O9),$B$6:$D74,3)</f>
        <v>GGU</v>
      </c>
      <c r="AG9" s="1" t="str">
        <f>VLOOKUP(CODE(P9),$B$6:$D74,3)</f>
        <v>GAC</v>
      </c>
      <c r="AH9" s="1" t="str">
        <f>VLOOKUP(CODE(Q9),$B$6:$D74,3)</f>
        <v>GUG</v>
      </c>
      <c r="AI9" s="1" t="str">
        <f>VLOOKUP(CODE(R9),$B$6:$D74,3)</f>
        <v>GCC</v>
      </c>
      <c r="AJ9" s="1" t="str">
        <f>VLOOKUP(CODE(S9),$B$6:$D74,3)</f>
        <v>AAA</v>
      </c>
      <c r="AK9" s="1" t="str">
        <f>VLOOKUP(CODE(T9),$B$6:$D74,3)</f>
        <v>AAA</v>
      </c>
      <c r="AL9" s="1" t="str">
        <f>VLOOKUP(CODE(U9),$B$6:$D74,3)</f>
        <v>AAA</v>
      </c>
      <c r="AM9" s="1" t="str">
        <f>VLOOKUP(CODE(V9),$B$6:$D74,3)</f>
        <v>AAA</v>
      </c>
      <c r="AN9" s="1" t="str">
        <f>VLOOKUP(CODE(W9),$B$6:$D74,3)</f>
        <v>AAA</v>
      </c>
      <c r="AO9" s="1" t="str">
        <f>VLOOKUP(CODE(X9),$B$6:$D74,3)</f>
        <v>UAA</v>
      </c>
      <c r="AP9" s="1" t="str">
        <f>VLOOKUP(CODE(Y9),$B$6:$D74,3)</f>
        <v>GAC</v>
      </c>
      <c r="AQ9" s="1" t="str">
        <f>VLOOKUP(CODE(Z9),$B$6:$D74,3)</f>
        <v>UCA</v>
      </c>
      <c r="AR9" s="1" t="str">
        <f>VLOOKUP(CODE(AA9),$B$6:$D74,3)</f>
        <v>AAA</v>
      </c>
      <c r="AS9" s="1" t="str">
        <f>VLOOKUP(CODE(AB9),$B$6:$D74,3)</f>
        <v>AAA</v>
      </c>
      <c r="AT9" s="1" t="str">
        <f>VLOOKUP(CODE(AC9),$B$6:$D74,3)</f>
        <v>AAA</v>
      </c>
      <c r="AU9" s="1" t="str">
        <f>VLOOKUP(CODE(AD9),$B$6:$D74,3)</f>
        <v>AAA</v>
      </c>
      <c r="AV9" s="105" t="s">
        <v>311</v>
      </c>
      <c r="AW9" s="1" t="s">
        <v>307</v>
      </c>
      <c r="AX9" s="1" t="s">
        <v>260</v>
      </c>
      <c r="AY9" s="1" t="s">
        <v>260</v>
      </c>
      <c r="AZ9" s="1" t="s">
        <v>262</v>
      </c>
      <c r="BA9" s="1" t="s">
        <v>262</v>
      </c>
      <c r="BB9" s="1" t="s">
        <v>263</v>
      </c>
      <c r="BC9" s="1" t="s">
        <v>263</v>
      </c>
    </row>
    <row r="10" spans="1:55" ht="12.75">
      <c r="A10">
        <f t="shared" si="8"/>
        <v>4</v>
      </c>
      <c r="B10" s="96">
        <v>36</v>
      </c>
      <c r="C10" s="95" t="str">
        <f t="shared" si="3"/>
        <v>$</v>
      </c>
      <c r="D10" s="95" t="str">
        <f t="shared" si="9"/>
        <v>ACA</v>
      </c>
      <c r="E10" s="1" t="str">
        <f>VLOOKUP(D10,'Genetic Code'!$B$1:$E$64,3)</f>
        <v>thr</v>
      </c>
      <c r="F10" s="1" t="str">
        <f t="shared" si="10"/>
        <v>A</v>
      </c>
      <c r="G10" s="1" t="str">
        <f t="shared" si="11"/>
        <v>C</v>
      </c>
      <c r="H10" s="1" t="str">
        <f t="shared" si="12"/>
        <v>A</v>
      </c>
      <c r="I10">
        <f t="shared" si="5"/>
        <v>0</v>
      </c>
      <c r="J10">
        <f t="shared" si="6"/>
        <v>1</v>
      </c>
      <c r="K10">
        <f t="shared" si="7"/>
        <v>0</v>
      </c>
      <c r="L10"/>
      <c r="M10"/>
      <c r="O10" s="102" t="s">
        <v>63</v>
      </c>
      <c r="P10" s="102" t="s">
        <v>10</v>
      </c>
      <c r="Q10" s="102" t="s">
        <v>59</v>
      </c>
      <c r="R10" s="102" t="s">
        <v>59</v>
      </c>
      <c r="S10" s="102" t="s">
        <v>31</v>
      </c>
      <c r="T10" s="102" t="s">
        <v>65</v>
      </c>
      <c r="U10" s="102" t="s">
        <v>60</v>
      </c>
      <c r="V10" s="102" t="s">
        <v>59</v>
      </c>
      <c r="W10" s="102" t="s">
        <v>2</v>
      </c>
      <c r="X10" s="102" t="s">
        <v>65</v>
      </c>
      <c r="Y10" s="102" t="s">
        <v>57</v>
      </c>
      <c r="Z10" s="102" t="s">
        <v>20</v>
      </c>
      <c r="AA10" s="102" t="s">
        <v>20</v>
      </c>
      <c r="AB10" s="102" t="s">
        <v>254</v>
      </c>
      <c r="AC10" s="102" t="s">
        <v>254</v>
      </c>
      <c r="AD10" s="102" t="s">
        <v>254</v>
      </c>
      <c r="AE10" s="73"/>
      <c r="AF10" s="1" t="str">
        <f>VLOOKUP(CODE(O10),$B$6:$D75,3)</f>
        <v>GUC</v>
      </c>
      <c r="AG10" s="1" t="str">
        <f>VLOOKUP(CODE(P10),$B$6:$D75,3)</f>
        <v>GGC</v>
      </c>
      <c r="AH10" s="1" t="str">
        <f>VLOOKUP(CODE(Q10),$B$6:$D75,3)</f>
        <v>UCA</v>
      </c>
      <c r="AI10" s="1" t="str">
        <f>VLOOKUP(CODE(R10),$B$6:$D75,3)</f>
        <v>UCA</v>
      </c>
      <c r="AJ10" s="1" t="str">
        <f>VLOOKUP(CODE(S10),$B$6:$D75,3)</f>
        <v>GCC</v>
      </c>
      <c r="AK10" s="1" t="str">
        <f>VLOOKUP(CODE(T10),$B$6:$D75,3)</f>
        <v>GUA</v>
      </c>
      <c r="AL10" s="1" t="str">
        <f>VLOOKUP(CODE(U10),$B$6:$D75,3)</f>
        <v>UAU</v>
      </c>
      <c r="AM10" s="1" t="str">
        <f>VLOOKUP(CODE(V10),$B$6:$D75,3)</f>
        <v>UCA</v>
      </c>
      <c r="AN10" s="1" t="str">
        <f>VLOOKUP(CODE(W10),$B$6:$D75,3)</f>
        <v>GAC</v>
      </c>
      <c r="AO10" s="1" t="str">
        <f>VLOOKUP(CODE(X10),$B$6:$D75,3)</f>
        <v>GUA</v>
      </c>
      <c r="AP10" s="1" t="str">
        <f>VLOOKUP(CODE(Y10),$B$6:$D75,3)</f>
        <v>UGC</v>
      </c>
      <c r="AQ10" s="1" t="str">
        <f>VLOOKUP(CODE(Z10),$B$6:$D75,3)</f>
        <v>GUG</v>
      </c>
      <c r="AR10" s="1" t="str">
        <f>VLOOKUP(CODE(AA10),$B$6:$D75,3)</f>
        <v>GUG</v>
      </c>
      <c r="AS10" s="1" t="str">
        <f>VLOOKUP(CODE(AB10),$B$6:$D75,3)</f>
        <v>AAA</v>
      </c>
      <c r="AT10" s="1" t="str">
        <f>VLOOKUP(CODE(AC10),$B$6:$D75,3)</f>
        <v>AAA</v>
      </c>
      <c r="AU10" s="1" t="str">
        <f>VLOOKUP(CODE(AD10),$B$6:$D75,3)</f>
        <v>AAA</v>
      </c>
      <c r="AV10" s="105" t="s">
        <v>311</v>
      </c>
      <c r="AW10" s="1" t="s">
        <v>307</v>
      </c>
      <c r="AX10" s="1" t="s">
        <v>260</v>
      </c>
      <c r="AY10" s="1" t="s">
        <v>260</v>
      </c>
      <c r="AZ10" s="1" t="s">
        <v>262</v>
      </c>
      <c r="BA10" s="1" t="s">
        <v>262</v>
      </c>
      <c r="BB10" s="1" t="s">
        <v>263</v>
      </c>
      <c r="BC10" s="1" t="s">
        <v>263</v>
      </c>
    </row>
    <row r="11" spans="1:55" ht="12.75">
      <c r="A11">
        <f t="shared" si="8"/>
        <v>5</v>
      </c>
      <c r="B11" s="96">
        <v>37</v>
      </c>
      <c r="C11" s="95" t="str">
        <f t="shared" si="3"/>
        <v>%</v>
      </c>
      <c r="D11" s="95" t="str">
        <f t="shared" si="9"/>
        <v>ACC</v>
      </c>
      <c r="E11" s="1" t="str">
        <f>VLOOKUP(D11,'Genetic Code'!$B$1:$E$64,3)</f>
        <v>thr</v>
      </c>
      <c r="F11" s="1" t="str">
        <f t="shared" si="10"/>
        <v>A</v>
      </c>
      <c r="G11" s="1" t="str">
        <f t="shared" si="11"/>
        <v>C</v>
      </c>
      <c r="H11" s="1" t="str">
        <f t="shared" si="12"/>
        <v>C</v>
      </c>
      <c r="I11">
        <f t="shared" si="5"/>
        <v>0</v>
      </c>
      <c r="J11">
        <f t="shared" si="6"/>
        <v>1</v>
      </c>
      <c r="K11">
        <f t="shared" si="7"/>
        <v>1</v>
      </c>
      <c r="L11"/>
      <c r="M11"/>
      <c r="O11" s="1" t="s">
        <v>58</v>
      </c>
      <c r="P11" s="1" t="s">
        <v>2</v>
      </c>
      <c r="Q11" s="1" t="s">
        <v>19</v>
      </c>
      <c r="R11" s="1" t="s">
        <v>19</v>
      </c>
      <c r="S11" s="1" t="s">
        <v>31</v>
      </c>
      <c r="T11" s="1" t="s">
        <v>20</v>
      </c>
      <c r="U11" s="1" t="s">
        <v>254</v>
      </c>
      <c r="V11" s="1" t="s">
        <v>254</v>
      </c>
      <c r="W11" s="1" t="s">
        <v>254</v>
      </c>
      <c r="X11" s="1" t="s">
        <v>20</v>
      </c>
      <c r="Y11" s="1" t="s">
        <v>10</v>
      </c>
      <c r="Z11" s="1" t="s">
        <v>22</v>
      </c>
      <c r="AA11" s="1" t="s">
        <v>64</v>
      </c>
      <c r="AB11" s="1" t="s">
        <v>254</v>
      </c>
      <c r="AC11" s="1" t="s">
        <v>254</v>
      </c>
      <c r="AD11" s="1" t="s">
        <v>254</v>
      </c>
      <c r="AF11" s="1" t="str">
        <f>VLOOKUP(CODE(O11),$B$6:$D76,3)</f>
        <v>UCU</v>
      </c>
      <c r="AG11" s="1" t="str">
        <f>VLOOKUP(CODE(P11),$B$6:$D76,3)</f>
        <v>GAC</v>
      </c>
      <c r="AH11" s="1" t="str">
        <f>VLOOKUP(CODE(Q11),$B$6:$D76,3)</f>
        <v>UAG</v>
      </c>
      <c r="AI11" s="1" t="str">
        <f>VLOOKUP(CODE(R11),$B$6:$D76,3)</f>
        <v>UAG</v>
      </c>
      <c r="AJ11" s="1" t="str">
        <f>VLOOKUP(CODE(S11),$B$6:$D76,3)</f>
        <v>GCC</v>
      </c>
      <c r="AK11" s="1" t="str">
        <f>VLOOKUP(CODE(T11),$B$6:$D76,3)</f>
        <v>GUG</v>
      </c>
      <c r="AL11" s="1" t="str">
        <f>VLOOKUP(CODE(U11),$B$6:$D76,3)</f>
        <v>AAA</v>
      </c>
      <c r="AM11" s="1" t="str">
        <f>VLOOKUP(CODE(V11),$B$6:$D76,3)</f>
        <v>AAA</v>
      </c>
      <c r="AN11" s="1" t="str">
        <f>VLOOKUP(CODE(W11),$B$6:$D76,3)</f>
        <v>AAA</v>
      </c>
      <c r="AO11" s="1" t="str">
        <f>VLOOKUP(CODE(X11),$B$6:$D76,3)</f>
        <v>GUG</v>
      </c>
      <c r="AP11" s="1" t="str">
        <f>VLOOKUP(CODE(Y11),$B$6:$D76,3)</f>
        <v>GGC</v>
      </c>
      <c r="AQ11" s="1" t="str">
        <f>VLOOKUP(CODE(Z11),$B$6:$D76,3)</f>
        <v>GAU</v>
      </c>
      <c r="AR11" s="1" t="str">
        <f>VLOOKUP(CODE(AA11),$B$6:$D76,3)</f>
        <v>GGU</v>
      </c>
      <c r="AS11" s="1" t="str">
        <f>VLOOKUP(CODE(AB11),$B$6:$D76,3)</f>
        <v>AAA</v>
      </c>
      <c r="AT11" s="1" t="str">
        <f>VLOOKUP(CODE(AC11),$B$6:$D76,3)</f>
        <v>AAA</v>
      </c>
      <c r="AU11" s="1" t="str">
        <f>VLOOKUP(CODE(AD11),$B$6:$D76,3)</f>
        <v>AAA</v>
      </c>
      <c r="AV11" s="105" t="s">
        <v>311</v>
      </c>
      <c r="AW11" s="1" t="s">
        <v>307</v>
      </c>
      <c r="AX11" s="1" t="s">
        <v>260</v>
      </c>
      <c r="AY11" s="1" t="s">
        <v>260</v>
      </c>
      <c r="AZ11" s="1" t="s">
        <v>262</v>
      </c>
      <c r="BA11" s="1" t="s">
        <v>262</v>
      </c>
      <c r="BB11" s="1" t="s">
        <v>263</v>
      </c>
      <c r="BC11" s="1" t="s">
        <v>263</v>
      </c>
    </row>
    <row r="12" spans="1:55" ht="12.75">
      <c r="A12">
        <f t="shared" si="8"/>
        <v>6</v>
      </c>
      <c r="B12" s="96">
        <v>38</v>
      </c>
      <c r="C12" s="95" t="str">
        <f t="shared" si="3"/>
        <v>&amp;</v>
      </c>
      <c r="D12" s="95" t="str">
        <f t="shared" si="9"/>
        <v>ACG</v>
      </c>
      <c r="E12" s="1" t="str">
        <f>VLOOKUP(D12,'Genetic Code'!$B$1:$E$64,3)</f>
        <v>thr</v>
      </c>
      <c r="F12" s="1" t="str">
        <f t="shared" si="10"/>
        <v>A</v>
      </c>
      <c r="G12" s="1" t="str">
        <f t="shared" si="11"/>
        <v>C</v>
      </c>
      <c r="H12" s="1" t="str">
        <f t="shared" si="12"/>
        <v>G</v>
      </c>
      <c r="I12">
        <f t="shared" si="5"/>
        <v>0</v>
      </c>
      <c r="J12">
        <f t="shared" si="6"/>
        <v>1</v>
      </c>
      <c r="K12">
        <f t="shared" si="7"/>
        <v>2</v>
      </c>
      <c r="L12"/>
      <c r="M12"/>
      <c r="O12" s="1" t="s">
        <v>62</v>
      </c>
      <c r="P12" s="1" t="s">
        <v>256</v>
      </c>
      <c r="Q12" s="1" t="s">
        <v>65</v>
      </c>
      <c r="R12" s="1" t="s">
        <v>61</v>
      </c>
      <c r="S12" s="1" t="s">
        <v>31</v>
      </c>
      <c r="T12" s="1" t="s">
        <v>19</v>
      </c>
      <c r="U12" s="1" t="s">
        <v>254</v>
      </c>
      <c r="V12" s="1" t="s">
        <v>254</v>
      </c>
      <c r="W12" s="1" t="s">
        <v>254</v>
      </c>
      <c r="X12" s="1" t="s">
        <v>63</v>
      </c>
      <c r="Y12" s="1" t="s">
        <v>2</v>
      </c>
      <c r="Z12" s="1" t="s">
        <v>19</v>
      </c>
      <c r="AA12" s="1" t="s">
        <v>57</v>
      </c>
      <c r="AB12" s="1" t="s">
        <v>65</v>
      </c>
      <c r="AC12" s="1" t="s">
        <v>57</v>
      </c>
      <c r="AD12" s="1" t="s">
        <v>20</v>
      </c>
      <c r="AF12" s="1" t="str">
        <f>VLOOKUP(CODE(O12),$B$6:$D77,3)</f>
        <v>GCG</v>
      </c>
      <c r="AG12" s="1" t="str">
        <f>VLOOKUP(CODE(P12),$B$6:$D77,3)</f>
        <v>UCC</v>
      </c>
      <c r="AH12" s="1" t="str">
        <f>VLOOKUP(CODE(Q12),$B$6:$D77,3)</f>
        <v>GUA</v>
      </c>
      <c r="AI12" s="1" t="str">
        <f>VLOOKUP(CODE(R12),$B$6:$D77,3)</f>
        <v>UAA</v>
      </c>
      <c r="AJ12" s="1" t="str">
        <f>VLOOKUP(CODE(S12),$B$6:$D77,3)</f>
        <v>GCC</v>
      </c>
      <c r="AK12" s="1" t="str">
        <f>VLOOKUP(CODE(T12),$B$6:$D77,3)</f>
        <v>UAG</v>
      </c>
      <c r="AL12" s="1" t="str">
        <f>VLOOKUP(CODE(U12),$B$6:$D77,3)</f>
        <v>AAA</v>
      </c>
      <c r="AM12" s="1" t="str">
        <f>VLOOKUP(CODE(V12),$B$6:$D77,3)</f>
        <v>AAA</v>
      </c>
      <c r="AN12" s="1" t="str">
        <f>VLOOKUP(CODE(W12),$B$6:$D77,3)</f>
        <v>AAA</v>
      </c>
      <c r="AO12" s="1" t="str">
        <f>VLOOKUP(CODE(X12),$B$6:$D77,3)</f>
        <v>GUC</v>
      </c>
      <c r="AP12" s="1" t="str">
        <f>VLOOKUP(CODE(Y12),$B$6:$D77,3)</f>
        <v>GAC</v>
      </c>
      <c r="AQ12" s="1" t="str">
        <f>VLOOKUP(CODE(Z12),$B$6:$D77,3)</f>
        <v>UAG</v>
      </c>
      <c r="AR12" s="1" t="str">
        <f>VLOOKUP(CODE(AA12),$B$6:$D77,3)</f>
        <v>UGC</v>
      </c>
      <c r="AS12" s="1" t="str">
        <f>VLOOKUP(CODE(AB12),$B$6:$D77,3)</f>
        <v>GUA</v>
      </c>
      <c r="AT12" s="1" t="str">
        <f>VLOOKUP(CODE(AC12),$B$6:$D77,3)</f>
        <v>UGC</v>
      </c>
      <c r="AU12" s="1" t="str">
        <f>VLOOKUP(CODE(AD12),$B$6:$D77,3)</f>
        <v>GUG</v>
      </c>
      <c r="AV12" s="105" t="s">
        <v>311</v>
      </c>
      <c r="AW12" s="1" t="s">
        <v>307</v>
      </c>
      <c r="AX12" s="1" t="s">
        <v>260</v>
      </c>
      <c r="AY12" s="1" t="s">
        <v>260</v>
      </c>
      <c r="AZ12" s="1" t="s">
        <v>262</v>
      </c>
      <c r="BA12" s="1" t="s">
        <v>262</v>
      </c>
      <c r="BB12" s="1" t="s">
        <v>263</v>
      </c>
      <c r="BC12" s="1" t="s">
        <v>263</v>
      </c>
    </row>
    <row r="13" spans="1:55" ht="12.75">
      <c r="A13">
        <f t="shared" si="8"/>
        <v>7</v>
      </c>
      <c r="B13" s="96">
        <v>39</v>
      </c>
      <c r="C13" s="95" t="str">
        <f t="shared" si="3"/>
        <v>'</v>
      </c>
      <c r="D13" s="95" t="str">
        <f t="shared" si="9"/>
        <v>ACU</v>
      </c>
      <c r="E13" s="1" t="str">
        <f>VLOOKUP(D13,'Genetic Code'!$B$1:$E$64,3)</f>
        <v>thr</v>
      </c>
      <c r="F13" s="1" t="str">
        <f t="shared" si="10"/>
        <v>A</v>
      </c>
      <c r="G13" s="1" t="str">
        <f t="shared" si="11"/>
        <v>C</v>
      </c>
      <c r="H13" s="1" t="str">
        <f t="shared" si="12"/>
        <v>U</v>
      </c>
      <c r="I13">
        <f t="shared" si="5"/>
        <v>0</v>
      </c>
      <c r="J13">
        <f t="shared" si="6"/>
        <v>1</v>
      </c>
      <c r="K13">
        <f t="shared" si="7"/>
        <v>3</v>
      </c>
      <c r="L13"/>
      <c r="M13"/>
      <c r="O13" s="1" t="s">
        <v>9</v>
      </c>
      <c r="P13" s="1" t="s">
        <v>256</v>
      </c>
      <c r="Q13" s="1" t="s">
        <v>19</v>
      </c>
      <c r="R13" s="1" t="s">
        <v>65</v>
      </c>
      <c r="S13" s="1" t="s">
        <v>255</v>
      </c>
      <c r="T13" s="1" t="s">
        <v>256</v>
      </c>
      <c r="U13" s="1" t="s">
        <v>19</v>
      </c>
      <c r="V13" s="1" t="s">
        <v>59</v>
      </c>
      <c r="W13" s="1" t="s">
        <v>254</v>
      </c>
      <c r="X13" s="1" t="s">
        <v>255</v>
      </c>
      <c r="Y13" s="1" t="s">
        <v>2</v>
      </c>
      <c r="Z13" s="1" t="s">
        <v>19</v>
      </c>
      <c r="AA13" s="1" t="s">
        <v>19</v>
      </c>
      <c r="AB13" s="1" t="s">
        <v>57</v>
      </c>
      <c r="AC13" s="1" t="s">
        <v>254</v>
      </c>
      <c r="AD13" s="1" t="s">
        <v>254</v>
      </c>
      <c r="AF13" s="1" t="str">
        <f>VLOOKUP(CODE(O13),$B$6:$D78,3)</f>
        <v>GGA</v>
      </c>
      <c r="AG13" s="1" t="str">
        <f>VLOOKUP(CODE(P13),$B$6:$D78,3)</f>
        <v>UCC</v>
      </c>
      <c r="AH13" s="1" t="str">
        <f>VLOOKUP(CODE(Q13),$B$6:$D78,3)</f>
        <v>UAG</v>
      </c>
      <c r="AI13" s="1" t="str">
        <f>VLOOKUP(CODE(R13),$B$6:$D78,3)</f>
        <v>GUA</v>
      </c>
      <c r="AJ13" s="1" t="str">
        <f>VLOOKUP(CODE(S13),$B$6:$D78,3)</f>
        <v>GAG</v>
      </c>
      <c r="AK13" s="1" t="str">
        <f>VLOOKUP(CODE(T13),$B$6:$D78,3)</f>
        <v>UCC</v>
      </c>
      <c r="AL13" s="1" t="str">
        <f>VLOOKUP(CODE(U13),$B$6:$D78,3)</f>
        <v>UAG</v>
      </c>
      <c r="AM13" s="1" t="str">
        <f>VLOOKUP(CODE(V13),$B$6:$D78,3)</f>
        <v>UCA</v>
      </c>
      <c r="AN13" s="1" t="str">
        <f>VLOOKUP(CODE(W13),$B$6:$D78,3)</f>
        <v>AAA</v>
      </c>
      <c r="AO13" s="1" t="str">
        <f>VLOOKUP(CODE(X13),$B$6:$D78,3)</f>
        <v>GAG</v>
      </c>
      <c r="AP13" s="1" t="str">
        <f>VLOOKUP(CODE(Y13),$B$6:$D78,3)</f>
        <v>GAC</v>
      </c>
      <c r="AQ13" s="1" t="str">
        <f>VLOOKUP(CODE(Z13),$B$6:$D78,3)</f>
        <v>UAG</v>
      </c>
      <c r="AR13" s="1" t="str">
        <f>VLOOKUP(CODE(AA13),$B$6:$D78,3)</f>
        <v>UAG</v>
      </c>
      <c r="AS13" s="1" t="str">
        <f>VLOOKUP(CODE(AB13),$B$6:$D78,3)</f>
        <v>UGC</v>
      </c>
      <c r="AT13" s="1" t="str">
        <f>VLOOKUP(CODE(AC13),$B$6:$D78,3)</f>
        <v>AAA</v>
      </c>
      <c r="AU13" s="1" t="str">
        <f>VLOOKUP(CODE(AD13),$B$6:$D78,3)</f>
        <v>AAA</v>
      </c>
      <c r="AV13" s="105" t="s">
        <v>311</v>
      </c>
      <c r="AW13" s="1" t="s">
        <v>307</v>
      </c>
      <c r="AX13" s="1" t="s">
        <v>260</v>
      </c>
      <c r="AY13" s="1" t="s">
        <v>260</v>
      </c>
      <c r="AZ13" s="1" t="s">
        <v>262</v>
      </c>
      <c r="BA13" s="1" t="s">
        <v>262</v>
      </c>
      <c r="BB13" s="1" t="s">
        <v>263</v>
      </c>
      <c r="BC13" s="1" t="s">
        <v>263</v>
      </c>
    </row>
    <row r="14" spans="1:55" ht="12.75">
      <c r="A14">
        <f t="shared" si="8"/>
        <v>8</v>
      </c>
      <c r="B14" s="96">
        <v>40</v>
      </c>
      <c r="C14" s="95" t="str">
        <f t="shared" si="3"/>
        <v>(</v>
      </c>
      <c r="D14" s="95" t="str">
        <f t="shared" si="9"/>
        <v>AGA</v>
      </c>
      <c r="E14" s="1" t="str">
        <f>VLOOKUP(D14,'Genetic Code'!$B$1:$E$64,3)</f>
        <v>arg</v>
      </c>
      <c r="F14" s="1" t="str">
        <f t="shared" si="10"/>
        <v>A</v>
      </c>
      <c r="G14" s="1" t="str">
        <f t="shared" si="11"/>
        <v>G</v>
      </c>
      <c r="H14" s="1" t="str">
        <f t="shared" si="12"/>
        <v>A</v>
      </c>
      <c r="I14">
        <f t="shared" si="5"/>
        <v>0</v>
      </c>
      <c r="J14">
        <f t="shared" si="6"/>
        <v>2</v>
      </c>
      <c r="K14">
        <f t="shared" si="7"/>
        <v>0</v>
      </c>
      <c r="L14"/>
      <c r="M14"/>
      <c r="O14" s="1" t="s">
        <v>255</v>
      </c>
      <c r="P14" s="1" t="s">
        <v>257</v>
      </c>
      <c r="Q14" s="1" t="s">
        <v>65</v>
      </c>
      <c r="R14" s="1" t="s">
        <v>65</v>
      </c>
      <c r="S14" s="1" t="s">
        <v>20</v>
      </c>
      <c r="T14" s="1" t="s">
        <v>14</v>
      </c>
      <c r="U14" s="1" t="s">
        <v>31</v>
      </c>
      <c r="V14" s="1" t="s">
        <v>19</v>
      </c>
      <c r="W14" s="1" t="s">
        <v>254</v>
      </c>
      <c r="X14" s="1" t="s">
        <v>63</v>
      </c>
      <c r="Y14" s="1" t="s">
        <v>2</v>
      </c>
      <c r="Z14" s="1" t="s">
        <v>19</v>
      </c>
      <c r="AA14" s="1" t="s">
        <v>64</v>
      </c>
      <c r="AB14" s="1" t="s">
        <v>254</v>
      </c>
      <c r="AC14" s="1" t="s">
        <v>254</v>
      </c>
      <c r="AD14" s="1" t="s">
        <v>254</v>
      </c>
      <c r="AF14" s="1" t="str">
        <f>VLOOKUP(CODE(O14),$B$6:$D79,3)</f>
        <v>GAG</v>
      </c>
      <c r="AG14" s="1" t="str">
        <f>VLOOKUP(CODE(P14),$B$6:$D79,3)</f>
        <v>GUU</v>
      </c>
      <c r="AH14" s="1" t="str">
        <f>VLOOKUP(CODE(Q14),$B$6:$D79,3)</f>
        <v>GUA</v>
      </c>
      <c r="AI14" s="1" t="str">
        <f>VLOOKUP(CODE(R14),$B$6:$D79,3)</f>
        <v>GUA</v>
      </c>
      <c r="AJ14" s="1" t="str">
        <f>VLOOKUP(CODE(S14),$B$6:$D79,3)</f>
        <v>GUG</v>
      </c>
      <c r="AK14" s="1" t="str">
        <f>VLOOKUP(CODE(T14),$B$6:$D79,3)</f>
        <v>GCU</v>
      </c>
      <c r="AL14" s="1" t="str">
        <f>VLOOKUP(CODE(U14),$B$6:$D79,3)</f>
        <v>GCC</v>
      </c>
      <c r="AM14" s="1" t="str">
        <f>VLOOKUP(CODE(V14),$B$6:$D79,3)</f>
        <v>UAG</v>
      </c>
      <c r="AN14" s="1" t="str">
        <f>VLOOKUP(CODE(W14),$B$6:$D79,3)</f>
        <v>AAA</v>
      </c>
      <c r="AO14" s="1" t="str">
        <f>VLOOKUP(CODE(X14),$B$6:$D79,3)</f>
        <v>GUC</v>
      </c>
      <c r="AP14" s="1" t="str">
        <f>VLOOKUP(CODE(Y14),$B$6:$D79,3)</f>
        <v>GAC</v>
      </c>
      <c r="AQ14" s="1" t="str">
        <f>VLOOKUP(CODE(Z14),$B$6:$D79,3)</f>
        <v>UAG</v>
      </c>
      <c r="AR14" s="1" t="str">
        <f>VLOOKUP(CODE(AA14),$B$6:$D79,3)</f>
        <v>GGU</v>
      </c>
      <c r="AS14" s="1" t="str">
        <f>VLOOKUP(CODE(AB14),$B$6:$D79,3)</f>
        <v>AAA</v>
      </c>
      <c r="AT14" s="1" t="str">
        <f>VLOOKUP(CODE(AC14),$B$6:$D79,3)</f>
        <v>AAA</v>
      </c>
      <c r="AU14" s="1" t="str">
        <f>VLOOKUP(CODE(AD14),$B$6:$D79,3)</f>
        <v>AAA</v>
      </c>
      <c r="AV14" s="105" t="s">
        <v>311</v>
      </c>
      <c r="AW14" s="1" t="s">
        <v>307</v>
      </c>
      <c r="AX14" s="1" t="s">
        <v>260</v>
      </c>
      <c r="AY14" s="1" t="s">
        <v>260</v>
      </c>
      <c r="AZ14" s="1" t="s">
        <v>262</v>
      </c>
      <c r="BA14" s="1" t="s">
        <v>262</v>
      </c>
      <c r="BB14" s="1" t="s">
        <v>263</v>
      </c>
      <c r="BC14" s="1" t="s">
        <v>263</v>
      </c>
    </row>
    <row r="15" spans="1:55" ht="12.75">
      <c r="A15">
        <f t="shared" si="8"/>
        <v>9</v>
      </c>
      <c r="B15" s="96">
        <v>41</v>
      </c>
      <c r="C15" s="95" t="str">
        <f t="shared" si="3"/>
        <v>)</v>
      </c>
      <c r="D15" s="95" t="str">
        <f t="shared" si="9"/>
        <v>AGC</v>
      </c>
      <c r="E15" s="1" t="str">
        <f>VLOOKUP(D15,'Genetic Code'!$B$1:$E$64,3)</f>
        <v>ser</v>
      </c>
      <c r="F15" s="1" t="str">
        <f t="shared" si="10"/>
        <v>A</v>
      </c>
      <c r="G15" s="1" t="str">
        <f t="shared" si="11"/>
        <v>G</v>
      </c>
      <c r="H15" s="1" t="str">
        <f t="shared" si="12"/>
        <v>C</v>
      </c>
      <c r="I15">
        <f t="shared" si="5"/>
        <v>0</v>
      </c>
      <c r="J15">
        <f t="shared" si="6"/>
        <v>2</v>
      </c>
      <c r="K15">
        <f t="shared" si="7"/>
        <v>1</v>
      </c>
      <c r="L15"/>
      <c r="M15"/>
      <c r="AW15" s="1"/>
      <c r="AX15" s="26"/>
      <c r="AY15" s="26"/>
      <c r="AZ15" s="26"/>
      <c r="BA15" s="1"/>
      <c r="BB15" s="1"/>
      <c r="BC15" s="1"/>
    </row>
    <row r="16" spans="1:55" ht="12.75">
      <c r="A16">
        <f t="shared" si="8"/>
        <v>10</v>
      </c>
      <c r="B16" s="96">
        <v>42</v>
      </c>
      <c r="C16" s="95" t="str">
        <f t="shared" si="3"/>
        <v>*</v>
      </c>
      <c r="D16" s="95" t="str">
        <f t="shared" si="9"/>
        <v>AGG</v>
      </c>
      <c r="E16" s="1" t="str">
        <f>VLOOKUP(D16,'Genetic Code'!$B$1:$E$64,3)</f>
        <v>arg</v>
      </c>
      <c r="F16" s="1" t="str">
        <f t="shared" si="10"/>
        <v>A</v>
      </c>
      <c r="G16" s="1" t="str">
        <f t="shared" si="11"/>
        <v>G</v>
      </c>
      <c r="H16" s="1" t="str">
        <f t="shared" si="12"/>
        <v>G</v>
      </c>
      <c r="I16">
        <f t="shared" si="5"/>
        <v>0</v>
      </c>
      <c r="J16">
        <f t="shared" si="6"/>
        <v>2</v>
      </c>
      <c r="K16">
        <f t="shared" si="7"/>
        <v>2</v>
      </c>
      <c r="L16"/>
      <c r="M16"/>
      <c r="AW16" s="1"/>
      <c r="AX16" s="26"/>
      <c r="AY16" s="26"/>
      <c r="AZ16" s="26"/>
      <c r="BA16" s="1"/>
      <c r="BB16" s="1"/>
      <c r="BC16" s="1"/>
    </row>
    <row r="17" spans="1:55" ht="12.75">
      <c r="A17">
        <f t="shared" si="8"/>
        <v>11</v>
      </c>
      <c r="B17" s="96">
        <v>43</v>
      </c>
      <c r="C17" s="95" t="str">
        <f t="shared" si="3"/>
        <v>+</v>
      </c>
      <c r="D17" s="95" t="str">
        <f t="shared" si="9"/>
        <v>AGU</v>
      </c>
      <c r="E17" s="1" t="str">
        <f>VLOOKUP(D17,'Genetic Code'!$B$1:$E$64,3)</f>
        <v>ser</v>
      </c>
      <c r="F17" s="1" t="str">
        <f t="shared" si="10"/>
        <v>A</v>
      </c>
      <c r="G17" s="1" t="str">
        <f t="shared" si="11"/>
        <v>G</v>
      </c>
      <c r="H17" s="1" t="str">
        <f t="shared" si="12"/>
        <v>U</v>
      </c>
      <c r="I17">
        <f t="shared" si="5"/>
        <v>0</v>
      </c>
      <c r="J17">
        <f t="shared" si="6"/>
        <v>2</v>
      </c>
      <c r="K17">
        <f t="shared" si="7"/>
        <v>3</v>
      </c>
      <c r="L17"/>
      <c r="M17"/>
      <c r="O17" s="99" t="s">
        <v>255</v>
      </c>
      <c r="P17" s="99" t="s">
        <v>31</v>
      </c>
      <c r="Q17" s="99" t="s">
        <v>22</v>
      </c>
      <c r="R17" s="99" t="s">
        <v>64</v>
      </c>
      <c r="S17" s="99" t="s">
        <v>63</v>
      </c>
      <c r="T17" s="99" t="s">
        <v>2</v>
      </c>
      <c r="U17" s="99" t="s">
        <v>20</v>
      </c>
      <c r="V17" s="99" t="s">
        <v>254</v>
      </c>
      <c r="W17" s="99" t="s">
        <v>254</v>
      </c>
      <c r="X17" s="99" t="s">
        <v>255</v>
      </c>
      <c r="Y17" s="99" t="s">
        <v>19</v>
      </c>
      <c r="Z17" s="99" t="s">
        <v>10</v>
      </c>
      <c r="AA17" s="99" t="s">
        <v>2</v>
      </c>
      <c r="AB17" s="99" t="s">
        <v>20</v>
      </c>
      <c r="AC17" s="99" t="s">
        <v>254</v>
      </c>
      <c r="AD17" s="99" t="s">
        <v>254</v>
      </c>
      <c r="AE17" s="104"/>
      <c r="AF17" s="26" t="str">
        <f>VLOOKUP(CODE(O17),$B$6:$D69,3)</f>
        <v>GAG</v>
      </c>
      <c r="AG17" s="26" t="str">
        <f>VLOOKUP(CODE(P17),$B$6:$D69,3)</f>
        <v>GCC</v>
      </c>
      <c r="AH17" s="26" t="str">
        <f>VLOOKUP(CODE(Q17),$B$6:$D69,3)</f>
        <v>GAU</v>
      </c>
      <c r="AI17" s="26" t="str">
        <f>VLOOKUP(CODE(R17),$B$6:$D69,3)</f>
        <v>GGU</v>
      </c>
      <c r="AJ17" s="26" t="str">
        <f>VLOOKUP(CODE(S17),$B$6:$D69,3)</f>
        <v>GUC</v>
      </c>
      <c r="AK17" s="26" t="str">
        <f>VLOOKUP(CODE(T17),$B$6:$D69,3)</f>
        <v>GAC</v>
      </c>
      <c r="AL17" s="26" t="str">
        <f>VLOOKUP(CODE(U17),$B$6:$D69,3)</f>
        <v>GUG</v>
      </c>
      <c r="AM17" s="26" t="str">
        <f>VLOOKUP(CODE(V17),$B$6:$D69,3)</f>
        <v>AAA</v>
      </c>
      <c r="AN17" s="26" t="str">
        <f>VLOOKUP(CODE(W17),$B$6:$D69,3)</f>
        <v>AAA</v>
      </c>
      <c r="AO17" s="26" t="str">
        <f>VLOOKUP(CODE(X17),$B$6:$D69,3)</f>
        <v>GAG</v>
      </c>
      <c r="AP17" s="26" t="str">
        <f>VLOOKUP(CODE(Y17),$B$6:$D69,3)</f>
        <v>UAG</v>
      </c>
      <c r="AQ17" s="26" t="str">
        <f>VLOOKUP(CODE(Z17),$B$6:$D69,3)</f>
        <v>GGC</v>
      </c>
      <c r="AR17" s="26" t="str">
        <f>VLOOKUP(CODE(AA17),$B$6:$D69,3)</f>
        <v>GAC</v>
      </c>
      <c r="AS17" s="26" t="str">
        <f>VLOOKUP(CODE(AB17),$B$6:$D69,3)</f>
        <v>GUG</v>
      </c>
      <c r="AT17" s="26" t="str">
        <f>VLOOKUP(CODE(AC17),$B$6:$D69,3)</f>
        <v>AAA</v>
      </c>
      <c r="AU17" s="26" t="str">
        <f>VLOOKUP(CODE(AD17),$B$6:$D69,3)</f>
        <v>AAA</v>
      </c>
      <c r="AV17" s="1" t="str">
        <f>AV4</f>
        <v>UAA</v>
      </c>
      <c r="AW17" s="1" t="str">
        <f aca="true" t="shared" si="13" ref="AW17:BC17">AW4</f>
        <v>GUA</v>
      </c>
      <c r="AX17" s="1" t="str">
        <f t="shared" si="13"/>
        <v>GGG</v>
      </c>
      <c r="AY17" s="1" t="str">
        <f t="shared" si="13"/>
        <v>GGG</v>
      </c>
      <c r="AZ17" s="1" t="str">
        <f t="shared" si="13"/>
        <v>CCC</v>
      </c>
      <c r="BA17" s="1" t="str">
        <f t="shared" si="13"/>
        <v>CCC</v>
      </c>
      <c r="BB17" s="1" t="str">
        <f t="shared" si="13"/>
        <v>UAG</v>
      </c>
      <c r="BC17" s="1" t="str">
        <f t="shared" si="13"/>
        <v>UAG</v>
      </c>
    </row>
    <row r="18" spans="1:55" ht="12.75">
      <c r="A18">
        <f t="shared" si="8"/>
        <v>12</v>
      </c>
      <c r="B18" s="96">
        <v>44</v>
      </c>
      <c r="C18" s="95" t="str">
        <f t="shared" si="3"/>
        <v>,</v>
      </c>
      <c r="D18" s="95" t="str">
        <f t="shared" si="9"/>
        <v>AUA</v>
      </c>
      <c r="E18" s="1" t="str">
        <f>VLOOKUP(D18,'Genetic Code'!$B$1:$E$64,3)</f>
        <v>ile</v>
      </c>
      <c r="F18" s="1" t="str">
        <f t="shared" si="10"/>
        <v>A</v>
      </c>
      <c r="G18" s="1" t="str">
        <f t="shared" si="11"/>
        <v>U</v>
      </c>
      <c r="H18" s="1" t="str">
        <f t="shared" si="12"/>
        <v>A</v>
      </c>
      <c r="I18">
        <f t="shared" si="5"/>
        <v>0</v>
      </c>
      <c r="J18">
        <f t="shared" si="6"/>
        <v>3</v>
      </c>
      <c r="K18">
        <f t="shared" si="7"/>
        <v>0</v>
      </c>
      <c r="L18"/>
      <c r="M18"/>
      <c r="O18" s="26" t="s">
        <v>255</v>
      </c>
      <c r="P18" s="26" t="s">
        <v>65</v>
      </c>
      <c r="Q18" s="26" t="s">
        <v>256</v>
      </c>
      <c r="R18" s="26" t="s">
        <v>63</v>
      </c>
      <c r="S18" s="26" t="s">
        <v>31</v>
      </c>
      <c r="T18" s="26" t="s">
        <v>254</v>
      </c>
      <c r="U18" s="26" t="s">
        <v>254</v>
      </c>
      <c r="V18" s="26" t="s">
        <v>254</v>
      </c>
      <c r="W18" s="26" t="s">
        <v>254</v>
      </c>
      <c r="X18" s="26" t="s">
        <v>65</v>
      </c>
      <c r="Y18" s="26" t="s">
        <v>31</v>
      </c>
      <c r="Z18" s="26" t="s">
        <v>257</v>
      </c>
      <c r="AA18" s="26" t="s">
        <v>254</v>
      </c>
      <c r="AB18" s="26" t="s">
        <v>254</v>
      </c>
      <c r="AC18" s="26" t="s">
        <v>254</v>
      </c>
      <c r="AD18" s="26" t="s">
        <v>254</v>
      </c>
      <c r="AE18" s="25"/>
      <c r="AF18" s="26" t="str">
        <f>VLOOKUP(CODE(O18),$B$6:$D70,3)</f>
        <v>GAG</v>
      </c>
      <c r="AG18" s="26" t="str">
        <f>VLOOKUP(CODE(P18),$B$6:$D70,3)</f>
        <v>GUA</v>
      </c>
      <c r="AH18" s="26" t="str">
        <f>VLOOKUP(CODE(Q18),$B$6:$D70,3)</f>
        <v>UCC</v>
      </c>
      <c r="AI18" s="26" t="str">
        <f>VLOOKUP(CODE(R18),$B$6:$D70,3)</f>
        <v>GUC</v>
      </c>
      <c r="AJ18" s="26" t="str">
        <f>VLOOKUP(CODE(S18),$B$6:$D70,3)</f>
        <v>GCC</v>
      </c>
      <c r="AK18" s="26" t="str">
        <f>VLOOKUP(CODE(T18),$B$6:$D70,3)</f>
        <v>AAA</v>
      </c>
      <c r="AL18" s="26" t="str">
        <f>VLOOKUP(CODE(U18),$B$6:$D70,3)</f>
        <v>AAA</v>
      </c>
      <c r="AM18" s="26" t="str">
        <f>VLOOKUP(CODE(V18),$B$6:$D70,3)</f>
        <v>AAA</v>
      </c>
      <c r="AN18" s="26" t="str">
        <f>VLOOKUP(CODE(W18),$B$6:$D70,3)</f>
        <v>AAA</v>
      </c>
      <c r="AO18" s="26" t="str">
        <f>VLOOKUP(CODE(X18),$B$6:$D70,3)</f>
        <v>GUA</v>
      </c>
      <c r="AP18" s="26" t="str">
        <f>VLOOKUP(CODE(Y18),$B$6:$D70,3)</f>
        <v>GCC</v>
      </c>
      <c r="AQ18" s="26" t="str">
        <f>VLOOKUP(CODE(Z18),$B$6:$D70,3)</f>
        <v>GUU</v>
      </c>
      <c r="AR18" s="26" t="str">
        <f>VLOOKUP(CODE(AA18),$B$6:$D70,3)</f>
        <v>AAA</v>
      </c>
      <c r="AS18" s="26" t="str">
        <f>VLOOKUP(CODE(AB18),$B$6:$D70,3)</f>
        <v>AAA</v>
      </c>
      <c r="AT18" s="26" t="str">
        <f>VLOOKUP(CODE(AC18),$B$6:$D70,3)</f>
        <v>AAA</v>
      </c>
      <c r="AU18" s="26" t="str">
        <f>VLOOKUP(CODE(AD18),$B$6:$D70,3)</f>
        <v>AAA</v>
      </c>
      <c r="AV18" s="1" t="str">
        <f aca="true" t="shared" si="14" ref="AV18:BC18">AV5</f>
        <v>UAA</v>
      </c>
      <c r="AW18" s="1" t="str">
        <f t="shared" si="14"/>
        <v>GUA</v>
      </c>
      <c r="AX18" s="1" t="str">
        <f t="shared" si="14"/>
        <v>GGG</v>
      </c>
      <c r="AY18" s="1" t="str">
        <f t="shared" si="14"/>
        <v>GGG</v>
      </c>
      <c r="AZ18" s="1" t="str">
        <f t="shared" si="14"/>
        <v>CCC</v>
      </c>
      <c r="BA18" s="1" t="str">
        <f t="shared" si="14"/>
        <v>CCC</v>
      </c>
      <c r="BB18" s="1" t="str">
        <f t="shared" si="14"/>
        <v>UAG</v>
      </c>
      <c r="BC18" s="1" t="str">
        <f t="shared" si="14"/>
        <v>UAG</v>
      </c>
    </row>
    <row r="19" spans="1:55" ht="12.75">
      <c r="A19">
        <f t="shared" si="8"/>
        <v>13</v>
      </c>
      <c r="B19" s="96">
        <v>45</v>
      </c>
      <c r="C19" s="95" t="str">
        <f t="shared" si="3"/>
        <v>-</v>
      </c>
      <c r="D19" s="95" t="str">
        <f t="shared" si="9"/>
        <v>AUC</v>
      </c>
      <c r="E19" s="1" t="str">
        <f>VLOOKUP(D19,'Genetic Code'!$B$1:$E$64,3)</f>
        <v>ile</v>
      </c>
      <c r="F19" s="1" t="str">
        <f t="shared" si="10"/>
        <v>A</v>
      </c>
      <c r="G19" s="1" t="str">
        <f t="shared" si="11"/>
        <v>U</v>
      </c>
      <c r="H19" s="1" t="str">
        <f t="shared" si="12"/>
        <v>C</v>
      </c>
      <c r="I19">
        <f t="shared" si="5"/>
        <v>0</v>
      </c>
      <c r="J19">
        <f t="shared" si="6"/>
        <v>3</v>
      </c>
      <c r="K19">
        <f t="shared" si="7"/>
        <v>1</v>
      </c>
      <c r="L19"/>
      <c r="M19"/>
      <c r="O19" s="26" t="s">
        <v>255</v>
      </c>
      <c r="P19" s="26" t="s">
        <v>257</v>
      </c>
      <c r="Q19" s="26" t="s">
        <v>65</v>
      </c>
      <c r="R19" s="26" t="s">
        <v>65</v>
      </c>
      <c r="S19" s="26" t="s">
        <v>20</v>
      </c>
      <c r="T19" s="26" t="s">
        <v>14</v>
      </c>
      <c r="U19" s="26" t="s">
        <v>31</v>
      </c>
      <c r="V19" s="26" t="s">
        <v>19</v>
      </c>
      <c r="W19" s="26" t="s">
        <v>254</v>
      </c>
      <c r="X19" s="26" t="s">
        <v>63</v>
      </c>
      <c r="Y19" s="26" t="s">
        <v>2</v>
      </c>
      <c r="Z19" s="26" t="s">
        <v>19</v>
      </c>
      <c r="AA19" s="26" t="s">
        <v>64</v>
      </c>
      <c r="AB19" s="26" t="s">
        <v>254</v>
      </c>
      <c r="AC19" s="26" t="s">
        <v>254</v>
      </c>
      <c r="AD19" s="26" t="s">
        <v>254</v>
      </c>
      <c r="AE19" s="25"/>
      <c r="AF19" s="26" t="str">
        <f>VLOOKUP(CODE(O19),$B$6:$D71,3)</f>
        <v>GAG</v>
      </c>
      <c r="AG19" s="26" t="str">
        <f>VLOOKUP(CODE(P19),$B$6:$D71,3)</f>
        <v>GUU</v>
      </c>
      <c r="AH19" s="26" t="str">
        <f>VLOOKUP(CODE(Q19),$B$6:$D71,3)</f>
        <v>GUA</v>
      </c>
      <c r="AI19" s="26" t="str">
        <f>VLOOKUP(CODE(R19),$B$6:$D71,3)</f>
        <v>GUA</v>
      </c>
      <c r="AJ19" s="26" t="str">
        <f>VLOOKUP(CODE(S19),$B$6:$D71,3)</f>
        <v>GUG</v>
      </c>
      <c r="AK19" s="26" t="str">
        <f>VLOOKUP(CODE(T19),$B$6:$D71,3)</f>
        <v>GCU</v>
      </c>
      <c r="AL19" s="26" t="str">
        <f>VLOOKUP(CODE(U19),$B$6:$D71,3)</f>
        <v>GCC</v>
      </c>
      <c r="AM19" s="26" t="str">
        <f>VLOOKUP(CODE(V19),$B$6:$D71,3)</f>
        <v>UAG</v>
      </c>
      <c r="AN19" s="26" t="str">
        <f>VLOOKUP(CODE(W19),$B$6:$D71,3)</f>
        <v>AAA</v>
      </c>
      <c r="AO19" s="26" t="str">
        <f>VLOOKUP(CODE(X19),$B$6:$D71,3)</f>
        <v>GUC</v>
      </c>
      <c r="AP19" s="26" t="str">
        <f>VLOOKUP(CODE(Y19),$B$6:$D71,3)</f>
        <v>GAC</v>
      </c>
      <c r="AQ19" s="26" t="str">
        <f>VLOOKUP(CODE(Z19),$B$6:$D71,3)</f>
        <v>UAG</v>
      </c>
      <c r="AR19" s="26" t="str">
        <f>VLOOKUP(CODE(AA19),$B$6:$D71,3)</f>
        <v>GGU</v>
      </c>
      <c r="AS19" s="26" t="str">
        <f>VLOOKUP(CODE(AB19),$B$6:$D71,3)</f>
        <v>AAA</v>
      </c>
      <c r="AT19" s="26" t="str">
        <f>VLOOKUP(CODE(AC19),$B$6:$D71,3)</f>
        <v>AAA</v>
      </c>
      <c r="AU19" s="26" t="str">
        <f>VLOOKUP(CODE(AD19),$B$6:$D71,3)</f>
        <v>AAA</v>
      </c>
      <c r="AV19" s="1" t="str">
        <f aca="true" t="shared" si="15" ref="AV19:BC19">AV6</f>
        <v>UAA</v>
      </c>
      <c r="AW19" s="1" t="str">
        <f t="shared" si="15"/>
        <v>GUA</v>
      </c>
      <c r="AX19" s="1" t="str">
        <f t="shared" si="15"/>
        <v>GGG</v>
      </c>
      <c r="AY19" s="1" t="str">
        <f t="shared" si="15"/>
        <v>GGG</v>
      </c>
      <c r="AZ19" s="1" t="str">
        <f t="shared" si="15"/>
        <v>CCC</v>
      </c>
      <c r="BA19" s="1" t="str">
        <f t="shared" si="15"/>
        <v>CCC</v>
      </c>
      <c r="BB19" s="1" t="str">
        <f t="shared" si="15"/>
        <v>UAG</v>
      </c>
      <c r="BC19" s="1" t="str">
        <f t="shared" si="15"/>
        <v>UAG</v>
      </c>
    </row>
    <row r="20" spans="1:55" ht="12.75">
      <c r="A20">
        <f t="shared" si="8"/>
        <v>14</v>
      </c>
      <c r="B20" s="96">
        <v>46</v>
      </c>
      <c r="C20" s="95" t="str">
        <f t="shared" si="3"/>
        <v>.</v>
      </c>
      <c r="D20" s="95" t="str">
        <f t="shared" si="9"/>
        <v>AUG</v>
      </c>
      <c r="E20" s="1" t="str">
        <f>VLOOKUP(D20,'Genetic Code'!$B$1:$E$64,3)</f>
        <v>START</v>
      </c>
      <c r="F20" s="1" t="str">
        <f t="shared" si="10"/>
        <v>A</v>
      </c>
      <c r="G20" s="1" t="str">
        <f t="shared" si="11"/>
        <v>U</v>
      </c>
      <c r="H20" s="1" t="str">
        <f t="shared" si="12"/>
        <v>G</v>
      </c>
      <c r="I20">
        <f t="shared" si="5"/>
        <v>0</v>
      </c>
      <c r="J20">
        <f t="shared" si="6"/>
        <v>3</v>
      </c>
      <c r="K20">
        <f t="shared" si="7"/>
        <v>2</v>
      </c>
      <c r="L20"/>
      <c r="M20"/>
      <c r="O20" s="26" t="s">
        <v>62</v>
      </c>
      <c r="P20" s="26" t="s">
        <v>10</v>
      </c>
      <c r="Q20" s="26" t="s">
        <v>60</v>
      </c>
      <c r="R20" s="26" t="s">
        <v>9</v>
      </c>
      <c r="S20" s="26" t="s">
        <v>254</v>
      </c>
      <c r="T20" s="26" t="s">
        <v>254</v>
      </c>
      <c r="U20" s="26" t="s">
        <v>254</v>
      </c>
      <c r="V20" s="26" t="s">
        <v>254</v>
      </c>
      <c r="W20" s="26" t="s">
        <v>254</v>
      </c>
      <c r="X20" s="26" t="s">
        <v>19</v>
      </c>
      <c r="Y20" s="26" t="s">
        <v>256</v>
      </c>
      <c r="Z20" s="26" t="s">
        <v>60</v>
      </c>
      <c r="AA20" s="26" t="s">
        <v>60</v>
      </c>
      <c r="AB20" s="26" t="s">
        <v>254</v>
      </c>
      <c r="AC20" s="26" t="s">
        <v>254</v>
      </c>
      <c r="AD20" s="26" t="s">
        <v>254</v>
      </c>
      <c r="AE20" s="25"/>
      <c r="AF20" s="26" t="str">
        <f>VLOOKUP(CODE(O20),$B$6:$D72,3)</f>
        <v>GCG</v>
      </c>
      <c r="AG20" s="26" t="str">
        <f>VLOOKUP(CODE(P20),$B$6:$D72,3)</f>
        <v>GGC</v>
      </c>
      <c r="AH20" s="26" t="str">
        <f>VLOOKUP(CODE(Q20),$B$6:$D72,3)</f>
        <v>UAU</v>
      </c>
      <c r="AI20" s="26" t="str">
        <f>VLOOKUP(CODE(R20),$B$6:$D72,3)</f>
        <v>GGA</v>
      </c>
      <c r="AJ20" s="26" t="str">
        <f>VLOOKUP(CODE(S20),$B$6:$D72,3)</f>
        <v>AAA</v>
      </c>
      <c r="AK20" s="26" t="str">
        <f>VLOOKUP(CODE(T20),$B$6:$D72,3)</f>
        <v>AAA</v>
      </c>
      <c r="AL20" s="26" t="str">
        <f>VLOOKUP(CODE(U20),$B$6:$D72,3)</f>
        <v>AAA</v>
      </c>
      <c r="AM20" s="26" t="str">
        <f>VLOOKUP(CODE(V20),$B$6:$D72,3)</f>
        <v>AAA</v>
      </c>
      <c r="AN20" s="26" t="str">
        <f>VLOOKUP(CODE(W20),$B$6:$D72,3)</f>
        <v>AAA</v>
      </c>
      <c r="AO20" s="26" t="str">
        <f>VLOOKUP(CODE(X20),$B$6:$D72,3)</f>
        <v>UAG</v>
      </c>
      <c r="AP20" s="26" t="str">
        <f>VLOOKUP(CODE(Y20),$B$6:$D72,3)</f>
        <v>UCC</v>
      </c>
      <c r="AQ20" s="26" t="str">
        <f>VLOOKUP(CODE(Z20),$B$6:$D72,3)</f>
        <v>UAU</v>
      </c>
      <c r="AR20" s="26" t="str">
        <f>VLOOKUP(CODE(AA20),$B$6:$D72,3)</f>
        <v>UAU</v>
      </c>
      <c r="AS20" s="26" t="str">
        <f>VLOOKUP(CODE(AB20),$B$6:$D72,3)</f>
        <v>AAA</v>
      </c>
      <c r="AT20" s="26" t="str">
        <f>VLOOKUP(CODE(AC20),$B$6:$D72,3)</f>
        <v>AAA</v>
      </c>
      <c r="AU20" s="26" t="str">
        <f>VLOOKUP(CODE(AD20),$B$6:$D72,3)</f>
        <v>AAA</v>
      </c>
      <c r="AV20" s="1" t="str">
        <f aca="true" t="shared" si="16" ref="AV20:BC20">AV7</f>
        <v>UAA</v>
      </c>
      <c r="AW20" s="1" t="str">
        <f t="shared" si="16"/>
        <v>GUA</v>
      </c>
      <c r="AX20" s="1" t="str">
        <f t="shared" si="16"/>
        <v>GGG</v>
      </c>
      <c r="AY20" s="1" t="str">
        <f t="shared" si="16"/>
        <v>GGG</v>
      </c>
      <c r="AZ20" s="1" t="str">
        <f t="shared" si="16"/>
        <v>CCC</v>
      </c>
      <c r="BA20" s="1" t="str">
        <f t="shared" si="16"/>
        <v>CCC</v>
      </c>
      <c r="BB20" s="1" t="str">
        <f t="shared" si="16"/>
        <v>UAG</v>
      </c>
      <c r="BC20" s="1" t="str">
        <f t="shared" si="16"/>
        <v>UAG</v>
      </c>
    </row>
    <row r="21" spans="1:55" ht="12.75">
      <c r="A21">
        <f t="shared" si="8"/>
        <v>15</v>
      </c>
      <c r="B21" s="96">
        <v>47</v>
      </c>
      <c r="C21" s="95" t="str">
        <f t="shared" si="3"/>
        <v>/</v>
      </c>
      <c r="D21" s="95" t="str">
        <f t="shared" si="9"/>
        <v>AUU</v>
      </c>
      <c r="E21" s="1" t="str">
        <f>VLOOKUP(D21,'Genetic Code'!$B$1:$E$64,3)</f>
        <v>ile</v>
      </c>
      <c r="F21" s="1" t="str">
        <f t="shared" si="10"/>
        <v>A</v>
      </c>
      <c r="G21" s="1" t="str">
        <f t="shared" si="11"/>
        <v>U</v>
      </c>
      <c r="H21" s="1" t="str">
        <f t="shared" si="12"/>
        <v>U</v>
      </c>
      <c r="I21">
        <f t="shared" si="5"/>
        <v>0</v>
      </c>
      <c r="J21">
        <f t="shared" si="6"/>
        <v>3</v>
      </c>
      <c r="K21">
        <f t="shared" si="7"/>
        <v>3</v>
      </c>
      <c r="L21"/>
      <c r="M21"/>
      <c r="O21" s="26" t="s">
        <v>62</v>
      </c>
      <c r="P21" s="26" t="s">
        <v>256</v>
      </c>
      <c r="Q21" s="26" t="s">
        <v>65</v>
      </c>
      <c r="R21" s="26" t="s">
        <v>61</v>
      </c>
      <c r="S21" s="26" t="s">
        <v>31</v>
      </c>
      <c r="T21" s="26" t="s">
        <v>19</v>
      </c>
      <c r="U21" s="26" t="s">
        <v>254</v>
      </c>
      <c r="V21" s="26" t="s">
        <v>254</v>
      </c>
      <c r="W21" s="26" t="s">
        <v>254</v>
      </c>
      <c r="X21" s="26" t="s">
        <v>63</v>
      </c>
      <c r="Y21" s="26" t="s">
        <v>2</v>
      </c>
      <c r="Z21" s="26" t="s">
        <v>19</v>
      </c>
      <c r="AA21" s="26" t="s">
        <v>57</v>
      </c>
      <c r="AB21" s="26" t="s">
        <v>65</v>
      </c>
      <c r="AC21" s="26" t="s">
        <v>57</v>
      </c>
      <c r="AD21" s="26" t="s">
        <v>20</v>
      </c>
      <c r="AE21" s="25"/>
      <c r="AF21" s="26" t="str">
        <f>VLOOKUP(CODE(O21),$B$6:$D73,3)</f>
        <v>GCG</v>
      </c>
      <c r="AG21" s="26" t="str">
        <f>VLOOKUP(CODE(P21),$B$6:$D73,3)</f>
        <v>UCC</v>
      </c>
      <c r="AH21" s="26" t="str">
        <f>VLOOKUP(CODE(Q21),$B$6:$D73,3)</f>
        <v>GUA</v>
      </c>
      <c r="AI21" s="26" t="str">
        <f>VLOOKUP(CODE(R21),$B$6:$D73,3)</f>
        <v>UAA</v>
      </c>
      <c r="AJ21" s="26" t="str">
        <f>VLOOKUP(CODE(S21),$B$6:$D73,3)</f>
        <v>GCC</v>
      </c>
      <c r="AK21" s="26" t="str">
        <f>VLOOKUP(CODE(T21),$B$6:$D73,3)</f>
        <v>UAG</v>
      </c>
      <c r="AL21" s="26" t="str">
        <f>VLOOKUP(CODE(U21),$B$6:$D73,3)</f>
        <v>AAA</v>
      </c>
      <c r="AM21" s="26" t="str">
        <f>VLOOKUP(CODE(V21),$B$6:$D73,3)</f>
        <v>AAA</v>
      </c>
      <c r="AN21" s="26" t="str">
        <f>VLOOKUP(CODE(W21),$B$6:$D73,3)</f>
        <v>AAA</v>
      </c>
      <c r="AO21" s="26" t="str">
        <f>VLOOKUP(CODE(X21),$B$6:$D73,3)</f>
        <v>GUC</v>
      </c>
      <c r="AP21" s="26" t="str">
        <f>VLOOKUP(CODE(Y21),$B$6:$D73,3)</f>
        <v>GAC</v>
      </c>
      <c r="AQ21" s="26" t="str">
        <f>VLOOKUP(CODE(Z21),$B$6:$D73,3)</f>
        <v>UAG</v>
      </c>
      <c r="AR21" s="26" t="str">
        <f>VLOOKUP(CODE(AA21),$B$6:$D73,3)</f>
        <v>UGC</v>
      </c>
      <c r="AS21" s="26" t="str">
        <f>VLOOKUP(CODE(AB21),$B$6:$D73,3)</f>
        <v>GUA</v>
      </c>
      <c r="AT21" s="26" t="str">
        <f>VLOOKUP(CODE(AC21),$B$6:$D73,3)</f>
        <v>UGC</v>
      </c>
      <c r="AU21" s="26" t="str">
        <f>VLOOKUP(CODE(AD21),$B$6:$D73,3)</f>
        <v>GUG</v>
      </c>
      <c r="AV21" s="1" t="str">
        <f aca="true" t="shared" si="17" ref="AV21:BC21">AV8</f>
        <v>UAA</v>
      </c>
      <c r="AW21" s="1" t="str">
        <f t="shared" si="17"/>
        <v>GUA</v>
      </c>
      <c r="AX21" s="1" t="str">
        <f t="shared" si="17"/>
        <v>GGG</v>
      </c>
      <c r="AY21" s="1" t="str">
        <f t="shared" si="17"/>
        <v>GGG</v>
      </c>
      <c r="AZ21" s="1" t="str">
        <f t="shared" si="17"/>
        <v>CCC</v>
      </c>
      <c r="BA21" s="1" t="str">
        <f t="shared" si="17"/>
        <v>CCC</v>
      </c>
      <c r="BB21" s="1" t="str">
        <f t="shared" si="17"/>
        <v>UAG</v>
      </c>
      <c r="BC21" s="1" t="str">
        <f t="shared" si="17"/>
        <v>UAG</v>
      </c>
    </row>
    <row r="22" spans="1:55" ht="12.75">
      <c r="A22">
        <f t="shared" si="8"/>
        <v>16</v>
      </c>
      <c r="B22" s="96">
        <v>48</v>
      </c>
      <c r="C22" s="95" t="str">
        <f t="shared" si="3"/>
        <v>0</v>
      </c>
      <c r="D22" s="95" t="str">
        <f t="shared" si="9"/>
        <v>CAA</v>
      </c>
      <c r="E22" s="1" t="str">
        <f>VLOOKUP(D22,'Genetic Code'!$B$1:$E$64,3)</f>
        <v>gln</v>
      </c>
      <c r="F22" s="1" t="str">
        <f t="shared" si="10"/>
        <v>C</v>
      </c>
      <c r="G22" s="1" t="str">
        <f t="shared" si="11"/>
        <v>A</v>
      </c>
      <c r="H22" s="1" t="str">
        <f t="shared" si="12"/>
        <v>A</v>
      </c>
      <c r="I22">
        <f t="shared" si="5"/>
        <v>1</v>
      </c>
      <c r="J22">
        <f t="shared" si="6"/>
        <v>0</v>
      </c>
      <c r="K22">
        <f t="shared" si="7"/>
        <v>0</v>
      </c>
      <c r="L22"/>
      <c r="M22"/>
      <c r="O22" s="26" t="s">
        <v>9</v>
      </c>
      <c r="P22" s="26" t="s">
        <v>256</v>
      </c>
      <c r="Q22" s="26" t="s">
        <v>19</v>
      </c>
      <c r="R22" s="26" t="s">
        <v>65</v>
      </c>
      <c r="S22" s="26" t="s">
        <v>255</v>
      </c>
      <c r="T22" s="26" t="s">
        <v>256</v>
      </c>
      <c r="U22" s="26" t="s">
        <v>19</v>
      </c>
      <c r="V22" s="26" t="s">
        <v>59</v>
      </c>
      <c r="W22" s="26" t="s">
        <v>254</v>
      </c>
      <c r="X22" s="26" t="s">
        <v>255</v>
      </c>
      <c r="Y22" s="26" t="s">
        <v>2</v>
      </c>
      <c r="Z22" s="26" t="s">
        <v>19</v>
      </c>
      <c r="AA22" s="26" t="s">
        <v>19</v>
      </c>
      <c r="AB22" s="26" t="s">
        <v>57</v>
      </c>
      <c r="AC22" s="26" t="s">
        <v>254</v>
      </c>
      <c r="AD22" s="26" t="s">
        <v>254</v>
      </c>
      <c r="AE22" s="25"/>
      <c r="AF22" s="26" t="str">
        <f>VLOOKUP(CODE(O22),$B$6:$D74,3)</f>
        <v>GGA</v>
      </c>
      <c r="AG22" s="26" t="str">
        <f>VLOOKUP(CODE(P22),$B$6:$D74,3)</f>
        <v>UCC</v>
      </c>
      <c r="AH22" s="26" t="str">
        <f>VLOOKUP(CODE(Q22),$B$6:$D74,3)</f>
        <v>UAG</v>
      </c>
      <c r="AI22" s="26" t="str">
        <f>VLOOKUP(CODE(R22),$B$6:$D74,3)</f>
        <v>GUA</v>
      </c>
      <c r="AJ22" s="26" t="str">
        <f>VLOOKUP(CODE(S22),$B$6:$D74,3)</f>
        <v>GAG</v>
      </c>
      <c r="AK22" s="26" t="str">
        <f>VLOOKUP(CODE(T22),$B$6:$D74,3)</f>
        <v>UCC</v>
      </c>
      <c r="AL22" s="26" t="str">
        <f>VLOOKUP(CODE(U22),$B$6:$D74,3)</f>
        <v>UAG</v>
      </c>
      <c r="AM22" s="26" t="str">
        <f>VLOOKUP(CODE(V22),$B$6:$D74,3)</f>
        <v>UCA</v>
      </c>
      <c r="AN22" s="26" t="str">
        <f>VLOOKUP(CODE(W22),$B$6:$D74,3)</f>
        <v>AAA</v>
      </c>
      <c r="AO22" s="26" t="str">
        <f>VLOOKUP(CODE(X22),$B$6:$D74,3)</f>
        <v>GAG</v>
      </c>
      <c r="AP22" s="26" t="str">
        <f>VLOOKUP(CODE(Y22),$B$6:$D74,3)</f>
        <v>GAC</v>
      </c>
      <c r="AQ22" s="26" t="str">
        <f>VLOOKUP(CODE(Z22),$B$6:$D74,3)</f>
        <v>UAG</v>
      </c>
      <c r="AR22" s="26" t="str">
        <f>VLOOKUP(CODE(AA22),$B$6:$D74,3)</f>
        <v>UAG</v>
      </c>
      <c r="AS22" s="26" t="str">
        <f>VLOOKUP(CODE(AB22),$B$6:$D74,3)</f>
        <v>UGC</v>
      </c>
      <c r="AT22" s="26" t="str">
        <f>VLOOKUP(CODE(AC22),$B$6:$D74,3)</f>
        <v>AAA</v>
      </c>
      <c r="AU22" s="26" t="str">
        <f>VLOOKUP(CODE(AD22),$B$6:$D74,3)</f>
        <v>AAA</v>
      </c>
      <c r="AV22" s="1" t="str">
        <f aca="true" t="shared" si="18" ref="AV22:BC22">AV9</f>
        <v>UAA</v>
      </c>
      <c r="AW22" s="1" t="str">
        <f t="shared" si="18"/>
        <v>GUA</v>
      </c>
      <c r="AX22" s="1" t="str">
        <f t="shared" si="18"/>
        <v>GGG</v>
      </c>
      <c r="AY22" s="1" t="str">
        <f t="shared" si="18"/>
        <v>GGG</v>
      </c>
      <c r="AZ22" s="1" t="str">
        <f t="shared" si="18"/>
        <v>CCC</v>
      </c>
      <c r="BA22" s="1" t="str">
        <f t="shared" si="18"/>
        <v>CCC</v>
      </c>
      <c r="BB22" s="1" t="str">
        <f t="shared" si="18"/>
        <v>UAG</v>
      </c>
      <c r="BC22" s="1" t="str">
        <f t="shared" si="18"/>
        <v>UAG</v>
      </c>
    </row>
    <row r="23" spans="1:55" ht="12.75">
      <c r="A23">
        <f t="shared" si="8"/>
        <v>17</v>
      </c>
      <c r="B23" s="96">
        <v>49</v>
      </c>
      <c r="C23" s="95" t="str">
        <f t="shared" si="3"/>
        <v>1</v>
      </c>
      <c r="D23" s="95" t="str">
        <f t="shared" si="9"/>
        <v>CAC</v>
      </c>
      <c r="E23" s="1" t="str">
        <f>VLOOKUP(D23,'Genetic Code'!$B$1:$E$64,3)</f>
        <v>his</v>
      </c>
      <c r="F23" s="1" t="str">
        <f t="shared" si="10"/>
        <v>C</v>
      </c>
      <c r="G23" s="1" t="str">
        <f t="shared" si="11"/>
        <v>A</v>
      </c>
      <c r="H23" s="1" t="str">
        <f t="shared" si="12"/>
        <v>C</v>
      </c>
      <c r="I23">
        <f t="shared" si="5"/>
        <v>1</v>
      </c>
      <c r="J23">
        <f t="shared" si="6"/>
        <v>0</v>
      </c>
      <c r="K23">
        <f t="shared" si="7"/>
        <v>1</v>
      </c>
      <c r="L23"/>
      <c r="M23"/>
      <c r="O23" s="26" t="s">
        <v>64</v>
      </c>
      <c r="P23" s="26" t="s">
        <v>2</v>
      </c>
      <c r="Q23" s="26" t="s">
        <v>20</v>
      </c>
      <c r="R23" s="26" t="s">
        <v>31</v>
      </c>
      <c r="S23" s="26" t="s">
        <v>254</v>
      </c>
      <c r="T23" s="26" t="s">
        <v>254</v>
      </c>
      <c r="U23" s="26" t="s">
        <v>254</v>
      </c>
      <c r="V23" s="26" t="s">
        <v>254</v>
      </c>
      <c r="W23" s="26" t="s">
        <v>254</v>
      </c>
      <c r="X23" s="26" t="s">
        <v>61</v>
      </c>
      <c r="Y23" s="26" t="s">
        <v>2</v>
      </c>
      <c r="Z23" s="26" t="s">
        <v>59</v>
      </c>
      <c r="AA23" s="26" t="s">
        <v>254</v>
      </c>
      <c r="AB23" s="26" t="s">
        <v>254</v>
      </c>
      <c r="AC23" s="26" t="s">
        <v>254</v>
      </c>
      <c r="AD23" s="26" t="s">
        <v>254</v>
      </c>
      <c r="AE23" s="25"/>
      <c r="AF23" s="26" t="str">
        <f>VLOOKUP(CODE(O23),$B$6:$D75,3)</f>
        <v>GGU</v>
      </c>
      <c r="AG23" s="26" t="str">
        <f>VLOOKUP(CODE(P23),$B$6:$D75,3)</f>
        <v>GAC</v>
      </c>
      <c r="AH23" s="26" t="str">
        <f>VLOOKUP(CODE(Q23),$B$6:$D75,3)</f>
        <v>GUG</v>
      </c>
      <c r="AI23" s="26" t="str">
        <f>VLOOKUP(CODE(R23),$B$6:$D75,3)</f>
        <v>GCC</v>
      </c>
      <c r="AJ23" s="26" t="str">
        <f>VLOOKUP(CODE(S23),$B$6:$D75,3)</f>
        <v>AAA</v>
      </c>
      <c r="AK23" s="26" t="str">
        <f>VLOOKUP(CODE(T23),$B$6:$D75,3)</f>
        <v>AAA</v>
      </c>
      <c r="AL23" s="26" t="str">
        <f>VLOOKUP(CODE(U23),$B$6:$D75,3)</f>
        <v>AAA</v>
      </c>
      <c r="AM23" s="26" t="str">
        <f>VLOOKUP(CODE(V23),$B$6:$D75,3)</f>
        <v>AAA</v>
      </c>
      <c r="AN23" s="26" t="str">
        <f>VLOOKUP(CODE(W23),$B$6:$D75,3)</f>
        <v>AAA</v>
      </c>
      <c r="AO23" s="26" t="str">
        <f>VLOOKUP(CODE(X23),$B$6:$D75,3)</f>
        <v>UAA</v>
      </c>
      <c r="AP23" s="26" t="str">
        <f>VLOOKUP(CODE(Y23),$B$6:$D75,3)</f>
        <v>GAC</v>
      </c>
      <c r="AQ23" s="26" t="str">
        <f>VLOOKUP(CODE(Z23),$B$6:$D75,3)</f>
        <v>UCA</v>
      </c>
      <c r="AR23" s="26" t="str">
        <f>VLOOKUP(CODE(AA23),$B$6:$D75,3)</f>
        <v>AAA</v>
      </c>
      <c r="AS23" s="26" t="str">
        <f>VLOOKUP(CODE(AB23),$B$6:$D75,3)</f>
        <v>AAA</v>
      </c>
      <c r="AT23" s="26" t="str">
        <f>VLOOKUP(CODE(AC23),$B$6:$D75,3)</f>
        <v>AAA</v>
      </c>
      <c r="AU23" s="26" t="str">
        <f>VLOOKUP(CODE(AD23),$B$6:$D75,3)</f>
        <v>AAA</v>
      </c>
      <c r="AV23" s="1" t="str">
        <f aca="true" t="shared" si="19" ref="AV23:BC23">AV10</f>
        <v>UAA</v>
      </c>
      <c r="AW23" s="1" t="str">
        <f t="shared" si="19"/>
        <v>GUA</v>
      </c>
      <c r="AX23" s="1" t="str">
        <f t="shared" si="19"/>
        <v>GGG</v>
      </c>
      <c r="AY23" s="1" t="str">
        <f t="shared" si="19"/>
        <v>GGG</v>
      </c>
      <c r="AZ23" s="1" t="str">
        <f t="shared" si="19"/>
        <v>CCC</v>
      </c>
      <c r="BA23" s="1" t="str">
        <f t="shared" si="19"/>
        <v>CCC</v>
      </c>
      <c r="BB23" s="1" t="str">
        <f t="shared" si="19"/>
        <v>UAG</v>
      </c>
      <c r="BC23" s="1" t="str">
        <f t="shared" si="19"/>
        <v>UAG</v>
      </c>
    </row>
    <row r="24" spans="1:55" ht="12.75">
      <c r="A24">
        <f t="shared" si="8"/>
        <v>18</v>
      </c>
      <c r="B24" s="96">
        <v>50</v>
      </c>
      <c r="C24" s="95" t="str">
        <f t="shared" si="3"/>
        <v>2</v>
      </c>
      <c r="D24" s="95" t="str">
        <f t="shared" si="9"/>
        <v>CAG</v>
      </c>
      <c r="E24" s="1" t="str">
        <f>VLOOKUP(D24,'Genetic Code'!$B$1:$E$64,3)</f>
        <v>gln</v>
      </c>
      <c r="F24" s="1" t="str">
        <f t="shared" si="10"/>
        <v>C</v>
      </c>
      <c r="G24" s="1" t="str">
        <f t="shared" si="11"/>
        <v>A</v>
      </c>
      <c r="H24" s="1" t="str">
        <f t="shared" si="12"/>
        <v>G</v>
      </c>
      <c r="I24">
        <f t="shared" si="5"/>
        <v>1</v>
      </c>
      <c r="J24">
        <f t="shared" si="6"/>
        <v>0</v>
      </c>
      <c r="K24">
        <f t="shared" si="7"/>
        <v>2</v>
      </c>
      <c r="L24"/>
      <c r="M24"/>
      <c r="O24" s="26" t="s">
        <v>63</v>
      </c>
      <c r="P24" s="26" t="s">
        <v>10</v>
      </c>
      <c r="Q24" s="26" t="s">
        <v>59</v>
      </c>
      <c r="R24" s="26" t="s">
        <v>59</v>
      </c>
      <c r="S24" s="26" t="s">
        <v>31</v>
      </c>
      <c r="T24" s="26" t="s">
        <v>65</v>
      </c>
      <c r="U24" s="26" t="s">
        <v>60</v>
      </c>
      <c r="V24" s="26" t="s">
        <v>59</v>
      </c>
      <c r="W24" s="26" t="s">
        <v>2</v>
      </c>
      <c r="X24" s="26" t="s">
        <v>65</v>
      </c>
      <c r="Y24" s="26" t="s">
        <v>57</v>
      </c>
      <c r="Z24" s="26" t="s">
        <v>20</v>
      </c>
      <c r="AA24" s="26" t="s">
        <v>20</v>
      </c>
      <c r="AB24" s="26" t="s">
        <v>254</v>
      </c>
      <c r="AC24" s="26" t="s">
        <v>254</v>
      </c>
      <c r="AD24" s="26" t="s">
        <v>254</v>
      </c>
      <c r="AE24" s="25"/>
      <c r="AF24" s="26" t="str">
        <f>VLOOKUP(CODE(O24),$B$6:$D76,3)</f>
        <v>GUC</v>
      </c>
      <c r="AG24" s="26" t="str">
        <f>VLOOKUP(CODE(P24),$B$6:$D76,3)</f>
        <v>GGC</v>
      </c>
      <c r="AH24" s="26" t="str">
        <f>VLOOKUP(CODE(Q24),$B$6:$D76,3)</f>
        <v>UCA</v>
      </c>
      <c r="AI24" s="26" t="str">
        <f>VLOOKUP(CODE(R24),$B$6:$D76,3)</f>
        <v>UCA</v>
      </c>
      <c r="AJ24" s="26" t="str">
        <f>VLOOKUP(CODE(S24),$B$6:$D76,3)</f>
        <v>GCC</v>
      </c>
      <c r="AK24" s="26" t="str">
        <f>VLOOKUP(CODE(T24),$B$6:$D76,3)</f>
        <v>GUA</v>
      </c>
      <c r="AL24" s="26" t="str">
        <f>VLOOKUP(CODE(U24),$B$6:$D76,3)</f>
        <v>UAU</v>
      </c>
      <c r="AM24" s="26" t="str">
        <f>VLOOKUP(CODE(V24),$B$6:$D76,3)</f>
        <v>UCA</v>
      </c>
      <c r="AN24" s="26" t="str">
        <f>VLOOKUP(CODE(W24),$B$6:$D76,3)</f>
        <v>GAC</v>
      </c>
      <c r="AO24" s="26" t="str">
        <f>VLOOKUP(CODE(X24),$B$6:$D76,3)</f>
        <v>GUA</v>
      </c>
      <c r="AP24" s="26" t="str">
        <f>VLOOKUP(CODE(Y24),$B$6:$D76,3)</f>
        <v>UGC</v>
      </c>
      <c r="AQ24" s="26" t="str">
        <f>VLOOKUP(CODE(Z24),$B$6:$D76,3)</f>
        <v>GUG</v>
      </c>
      <c r="AR24" s="26" t="str">
        <f>VLOOKUP(CODE(AA24),$B$6:$D76,3)</f>
        <v>GUG</v>
      </c>
      <c r="AS24" s="26" t="str">
        <f>VLOOKUP(CODE(AB24),$B$6:$D76,3)</f>
        <v>AAA</v>
      </c>
      <c r="AT24" s="26" t="str">
        <f>VLOOKUP(CODE(AC24),$B$6:$D76,3)</f>
        <v>AAA</v>
      </c>
      <c r="AU24" s="26" t="str">
        <f>VLOOKUP(CODE(AD24),$B$6:$D76,3)</f>
        <v>AAA</v>
      </c>
      <c r="AV24" s="1" t="str">
        <f aca="true" t="shared" si="20" ref="AV24:BC24">AV11</f>
        <v>UAA</v>
      </c>
      <c r="AW24" s="1" t="str">
        <f t="shared" si="20"/>
        <v>GUA</v>
      </c>
      <c r="AX24" s="1" t="str">
        <f t="shared" si="20"/>
        <v>GGG</v>
      </c>
      <c r="AY24" s="1" t="str">
        <f t="shared" si="20"/>
        <v>GGG</v>
      </c>
      <c r="AZ24" s="1" t="str">
        <f t="shared" si="20"/>
        <v>CCC</v>
      </c>
      <c r="BA24" s="1" t="str">
        <f t="shared" si="20"/>
        <v>CCC</v>
      </c>
      <c r="BB24" s="1" t="str">
        <f t="shared" si="20"/>
        <v>UAG</v>
      </c>
      <c r="BC24" s="1" t="str">
        <f t="shared" si="20"/>
        <v>UAG</v>
      </c>
    </row>
    <row r="25" spans="1:55" ht="12.75">
      <c r="A25">
        <f t="shared" si="8"/>
        <v>19</v>
      </c>
      <c r="B25" s="96">
        <v>51</v>
      </c>
      <c r="C25" s="95" t="str">
        <f t="shared" si="3"/>
        <v>3</v>
      </c>
      <c r="D25" s="95" t="str">
        <f t="shared" si="9"/>
        <v>CAU</v>
      </c>
      <c r="E25" s="1" t="str">
        <f>VLOOKUP(D25,'Genetic Code'!$B$1:$E$64,3)</f>
        <v>his</v>
      </c>
      <c r="F25" s="1" t="str">
        <f t="shared" si="10"/>
        <v>C</v>
      </c>
      <c r="G25" s="1" t="str">
        <f t="shared" si="11"/>
        <v>A</v>
      </c>
      <c r="H25" s="1" t="str">
        <f t="shared" si="12"/>
        <v>U</v>
      </c>
      <c r="I25">
        <f t="shared" si="5"/>
        <v>1</v>
      </c>
      <c r="J25">
        <f t="shared" si="6"/>
        <v>0</v>
      </c>
      <c r="K25">
        <f t="shared" si="7"/>
        <v>3</v>
      </c>
      <c r="L25"/>
      <c r="M25"/>
      <c r="O25" s="26" t="s">
        <v>61</v>
      </c>
      <c r="P25" s="26" t="s">
        <v>31</v>
      </c>
      <c r="Q25" s="26" t="s">
        <v>59</v>
      </c>
      <c r="R25" s="26" t="s">
        <v>31</v>
      </c>
      <c r="S25" s="26" t="s">
        <v>19</v>
      </c>
      <c r="T25" s="26" t="s">
        <v>60</v>
      </c>
      <c r="U25" s="26" t="s">
        <v>257</v>
      </c>
      <c r="V25" s="26" t="s">
        <v>20</v>
      </c>
      <c r="W25" s="26" t="s">
        <v>254</v>
      </c>
      <c r="X25" s="26" t="s">
        <v>259</v>
      </c>
      <c r="Y25" s="26" t="s">
        <v>257</v>
      </c>
      <c r="Z25" s="26" t="s">
        <v>9</v>
      </c>
      <c r="AA25" s="26" t="s">
        <v>20</v>
      </c>
      <c r="AB25" s="26" t="s">
        <v>254</v>
      </c>
      <c r="AC25" s="26" t="s">
        <v>254</v>
      </c>
      <c r="AD25" s="26" t="s">
        <v>254</v>
      </c>
      <c r="AE25" s="25"/>
      <c r="AF25" s="26" t="str">
        <f>VLOOKUP(CODE(O25),$B$6:$D77,3)</f>
        <v>UAA</v>
      </c>
      <c r="AG25" s="26" t="str">
        <f>VLOOKUP(CODE(P25),$B$6:$D77,3)</f>
        <v>GCC</v>
      </c>
      <c r="AH25" s="26" t="str">
        <f>VLOOKUP(CODE(Q25),$B$6:$D77,3)</f>
        <v>UCA</v>
      </c>
      <c r="AI25" s="26" t="str">
        <f>VLOOKUP(CODE(R25),$B$6:$D77,3)</f>
        <v>GCC</v>
      </c>
      <c r="AJ25" s="26" t="str">
        <f>VLOOKUP(CODE(S25),$B$6:$D77,3)</f>
        <v>UAG</v>
      </c>
      <c r="AK25" s="26" t="str">
        <f>VLOOKUP(CODE(T25),$B$6:$D77,3)</f>
        <v>UAU</v>
      </c>
      <c r="AL25" s="26" t="str">
        <f>VLOOKUP(CODE(U25),$B$6:$D77,3)</f>
        <v>GUU</v>
      </c>
      <c r="AM25" s="26" t="str">
        <f>VLOOKUP(CODE(V25),$B$6:$D77,3)</f>
        <v>GUG</v>
      </c>
      <c r="AN25" s="26" t="str">
        <f>VLOOKUP(CODE(W25),$B$6:$D77,3)</f>
        <v>AAA</v>
      </c>
      <c r="AO25" s="26" t="str">
        <f>VLOOKUP(CODE(X25),$B$6:$D77,3)</f>
        <v>GGG</v>
      </c>
      <c r="AP25" s="26" t="str">
        <f>VLOOKUP(CODE(Y25),$B$6:$D77,3)</f>
        <v>GUU</v>
      </c>
      <c r="AQ25" s="26" t="str">
        <f>VLOOKUP(CODE(Z25),$B$6:$D77,3)</f>
        <v>GGA</v>
      </c>
      <c r="AR25" s="26" t="str">
        <f>VLOOKUP(CODE(AA25),$B$6:$D77,3)</f>
        <v>GUG</v>
      </c>
      <c r="AS25" s="26" t="str">
        <f>VLOOKUP(CODE(AB25),$B$6:$D77,3)</f>
        <v>AAA</v>
      </c>
      <c r="AT25" s="26" t="str">
        <f>VLOOKUP(CODE(AC25),$B$6:$D77,3)</f>
        <v>AAA</v>
      </c>
      <c r="AU25" s="26" t="str">
        <f>VLOOKUP(CODE(AD25),$B$6:$D77,3)</f>
        <v>AAA</v>
      </c>
      <c r="AV25" s="1" t="str">
        <f aca="true" t="shared" si="21" ref="AV25:BC25">AV12</f>
        <v>UAA</v>
      </c>
      <c r="AW25" s="1" t="str">
        <f t="shared" si="21"/>
        <v>GUA</v>
      </c>
      <c r="AX25" s="1" t="str">
        <f t="shared" si="21"/>
        <v>GGG</v>
      </c>
      <c r="AY25" s="1" t="str">
        <f t="shared" si="21"/>
        <v>GGG</v>
      </c>
      <c r="AZ25" s="1" t="str">
        <f t="shared" si="21"/>
        <v>CCC</v>
      </c>
      <c r="BA25" s="1" t="str">
        <f t="shared" si="21"/>
        <v>CCC</v>
      </c>
      <c r="BB25" s="1" t="str">
        <f t="shared" si="21"/>
        <v>UAG</v>
      </c>
      <c r="BC25" s="1" t="str">
        <f t="shared" si="21"/>
        <v>UAG</v>
      </c>
    </row>
    <row r="26" spans="1:55" ht="12.75">
      <c r="A26">
        <f t="shared" si="8"/>
        <v>20</v>
      </c>
      <c r="B26" s="96">
        <v>52</v>
      </c>
      <c r="C26" s="95" t="str">
        <f t="shared" si="3"/>
        <v>4</v>
      </c>
      <c r="D26" s="95" t="str">
        <f t="shared" si="9"/>
        <v>CCA</v>
      </c>
      <c r="E26" s="1" t="str">
        <f>VLOOKUP(D26,'Genetic Code'!$B$1:$E$64,3)</f>
        <v>pro</v>
      </c>
      <c r="F26" s="1" t="str">
        <f t="shared" si="10"/>
        <v>C</v>
      </c>
      <c r="G26" s="1" t="str">
        <f t="shared" si="11"/>
        <v>C</v>
      </c>
      <c r="H26" s="1" t="str">
        <f t="shared" si="12"/>
        <v>A</v>
      </c>
      <c r="I26">
        <f t="shared" si="5"/>
        <v>1</v>
      </c>
      <c r="J26">
        <f t="shared" si="6"/>
        <v>1</v>
      </c>
      <c r="K26">
        <f t="shared" si="7"/>
        <v>0</v>
      </c>
      <c r="L26"/>
      <c r="M26"/>
      <c r="O26" s="26" t="s">
        <v>58</v>
      </c>
      <c r="P26" s="26" t="s">
        <v>2</v>
      </c>
      <c r="Q26" s="26" t="s">
        <v>19</v>
      </c>
      <c r="R26" s="26" t="s">
        <v>19</v>
      </c>
      <c r="S26" s="26" t="s">
        <v>31</v>
      </c>
      <c r="T26" s="26" t="s">
        <v>20</v>
      </c>
      <c r="U26" s="26" t="s">
        <v>254</v>
      </c>
      <c r="V26" s="26" t="s">
        <v>254</v>
      </c>
      <c r="W26" s="26" t="s">
        <v>254</v>
      </c>
      <c r="X26" s="26" t="s">
        <v>20</v>
      </c>
      <c r="Y26" s="26" t="s">
        <v>10</v>
      </c>
      <c r="Z26" s="26" t="s">
        <v>22</v>
      </c>
      <c r="AA26" s="26" t="s">
        <v>64</v>
      </c>
      <c r="AB26" s="26" t="s">
        <v>254</v>
      </c>
      <c r="AC26" s="26" t="s">
        <v>254</v>
      </c>
      <c r="AD26" s="26" t="s">
        <v>254</v>
      </c>
      <c r="AE26" s="25"/>
      <c r="AF26" s="26" t="str">
        <f>VLOOKUP(CODE(O26),$B$6:$D78,3)</f>
        <v>UCU</v>
      </c>
      <c r="AG26" s="26" t="str">
        <f>VLOOKUP(CODE(P26),$B$6:$D78,3)</f>
        <v>GAC</v>
      </c>
      <c r="AH26" s="26" t="str">
        <f>VLOOKUP(CODE(Q26),$B$6:$D78,3)</f>
        <v>UAG</v>
      </c>
      <c r="AI26" s="26" t="str">
        <f>VLOOKUP(CODE(R26),$B$6:$D78,3)</f>
        <v>UAG</v>
      </c>
      <c r="AJ26" s="26" t="str">
        <f>VLOOKUP(CODE(S26),$B$6:$D78,3)</f>
        <v>GCC</v>
      </c>
      <c r="AK26" s="26" t="str">
        <f>VLOOKUP(CODE(T26),$B$6:$D78,3)</f>
        <v>GUG</v>
      </c>
      <c r="AL26" s="26" t="str">
        <f>VLOOKUP(CODE(U26),$B$6:$D78,3)</f>
        <v>AAA</v>
      </c>
      <c r="AM26" s="26" t="str">
        <f>VLOOKUP(CODE(V26),$B$6:$D78,3)</f>
        <v>AAA</v>
      </c>
      <c r="AN26" s="26" t="str">
        <f>VLOOKUP(CODE(W26),$B$6:$D78,3)</f>
        <v>AAA</v>
      </c>
      <c r="AO26" s="26" t="str">
        <f>VLOOKUP(CODE(X26),$B$6:$D78,3)</f>
        <v>GUG</v>
      </c>
      <c r="AP26" s="26" t="str">
        <f>VLOOKUP(CODE(Y26),$B$6:$D78,3)</f>
        <v>GGC</v>
      </c>
      <c r="AQ26" s="26" t="str">
        <f>VLOOKUP(CODE(Z26),$B$6:$D78,3)</f>
        <v>GAU</v>
      </c>
      <c r="AR26" s="26" t="str">
        <f>VLOOKUP(CODE(AA26),$B$6:$D78,3)</f>
        <v>GGU</v>
      </c>
      <c r="AS26" s="26" t="str">
        <f>VLOOKUP(CODE(AB26),$B$6:$D78,3)</f>
        <v>AAA</v>
      </c>
      <c r="AT26" s="26" t="str">
        <f>VLOOKUP(CODE(AC26),$B$6:$D78,3)</f>
        <v>AAA</v>
      </c>
      <c r="AU26" s="26" t="str">
        <f>VLOOKUP(CODE(AD26),$B$6:$D78,3)</f>
        <v>AAA</v>
      </c>
      <c r="AV26" s="1" t="str">
        <f aca="true" t="shared" si="22" ref="AV26:BC26">AV13</f>
        <v>UAA</v>
      </c>
      <c r="AW26" s="1" t="str">
        <f t="shared" si="22"/>
        <v>GUA</v>
      </c>
      <c r="AX26" s="1" t="str">
        <f t="shared" si="22"/>
        <v>GGG</v>
      </c>
      <c r="AY26" s="1" t="str">
        <f t="shared" si="22"/>
        <v>GGG</v>
      </c>
      <c r="AZ26" s="1" t="str">
        <f t="shared" si="22"/>
        <v>CCC</v>
      </c>
      <c r="BA26" s="1" t="str">
        <f t="shared" si="22"/>
        <v>CCC</v>
      </c>
      <c r="BB26" s="1" t="str">
        <f t="shared" si="22"/>
        <v>UAG</v>
      </c>
      <c r="BC26" s="1" t="str">
        <f t="shared" si="22"/>
        <v>UAG</v>
      </c>
    </row>
    <row r="27" spans="1:55" ht="12.75">
      <c r="A27">
        <f t="shared" si="8"/>
        <v>21</v>
      </c>
      <c r="B27" s="96">
        <v>53</v>
      </c>
      <c r="C27" s="95" t="str">
        <f t="shared" si="3"/>
        <v>5</v>
      </c>
      <c r="D27" s="95" t="str">
        <f t="shared" si="9"/>
        <v>CCC</v>
      </c>
      <c r="E27" s="1" t="str">
        <f>VLOOKUP(D27,'Genetic Code'!$B$1:$E$64,3)</f>
        <v>pro</v>
      </c>
      <c r="F27" s="1" t="str">
        <f t="shared" si="10"/>
        <v>C</v>
      </c>
      <c r="G27" s="1" t="str">
        <f t="shared" si="11"/>
        <v>C</v>
      </c>
      <c r="H27" s="1" t="str">
        <f t="shared" si="12"/>
        <v>C</v>
      </c>
      <c r="I27">
        <f t="shared" si="5"/>
        <v>1</v>
      </c>
      <c r="J27">
        <f t="shared" si="6"/>
        <v>1</v>
      </c>
      <c r="K27">
        <f t="shared" si="7"/>
        <v>1</v>
      </c>
      <c r="L27"/>
      <c r="M27"/>
      <c r="O27" s="106" t="s">
        <v>58</v>
      </c>
      <c r="P27" s="106" t="s">
        <v>2</v>
      </c>
      <c r="Q27" s="106" t="s">
        <v>19</v>
      </c>
      <c r="R27" s="106" t="s">
        <v>19</v>
      </c>
      <c r="S27" s="106" t="s">
        <v>31</v>
      </c>
      <c r="T27" s="106" t="s">
        <v>20</v>
      </c>
      <c r="U27" s="106" t="s">
        <v>254</v>
      </c>
      <c r="V27" s="106" t="s">
        <v>254</v>
      </c>
      <c r="W27" s="106" t="s">
        <v>254</v>
      </c>
      <c r="X27" s="106" t="s">
        <v>56</v>
      </c>
      <c r="Y27" s="106" t="s">
        <v>2</v>
      </c>
      <c r="Z27" s="106" t="s">
        <v>20</v>
      </c>
      <c r="AA27" s="106" t="s">
        <v>254</v>
      </c>
      <c r="AB27" s="106" t="s">
        <v>254</v>
      </c>
      <c r="AC27" s="106" t="s">
        <v>254</v>
      </c>
      <c r="AD27" s="106" t="s">
        <v>254</v>
      </c>
      <c r="AE27" s="84"/>
      <c r="AF27" s="26" t="str">
        <f>VLOOKUP(CODE(O27),$B$6:$D79,3)</f>
        <v>UCU</v>
      </c>
      <c r="AG27" s="26" t="str">
        <f>VLOOKUP(CODE(P27),$B$6:$D79,3)</f>
        <v>GAC</v>
      </c>
      <c r="AH27" s="26" t="str">
        <f>VLOOKUP(CODE(Q27),$B$6:$D79,3)</f>
        <v>UAG</v>
      </c>
      <c r="AI27" s="26" t="str">
        <f>VLOOKUP(CODE(R27),$B$6:$D79,3)</f>
        <v>UAG</v>
      </c>
      <c r="AJ27" s="26" t="str">
        <f>VLOOKUP(CODE(S27),$B$6:$D79,3)</f>
        <v>GCC</v>
      </c>
      <c r="AK27" s="26" t="str">
        <f>VLOOKUP(CODE(T27),$B$6:$D79,3)</f>
        <v>GUG</v>
      </c>
      <c r="AL27" s="26" t="str">
        <f>VLOOKUP(CODE(U27),$B$6:$D79,3)</f>
        <v>AAA</v>
      </c>
      <c r="AM27" s="26" t="str">
        <f>VLOOKUP(CODE(V27),$B$6:$D79,3)</f>
        <v>AAA</v>
      </c>
      <c r="AN27" s="26" t="str">
        <f>VLOOKUP(CODE(W27),$B$6:$D79,3)</f>
        <v>AAA</v>
      </c>
      <c r="AO27" s="26" t="str">
        <f>VLOOKUP(CODE(X27),$B$6:$D79,3)</f>
        <v>UCG</v>
      </c>
      <c r="AP27" s="26" t="str">
        <f>VLOOKUP(CODE(Y27),$B$6:$D79,3)</f>
        <v>GAC</v>
      </c>
      <c r="AQ27" s="26" t="str">
        <f>VLOOKUP(CODE(Z27),$B$6:$D79,3)</f>
        <v>GUG</v>
      </c>
      <c r="AR27" s="26" t="str">
        <f>VLOOKUP(CODE(AA27),$B$6:$D79,3)</f>
        <v>AAA</v>
      </c>
      <c r="AS27" s="26" t="str">
        <f>VLOOKUP(CODE(AB27),$B$6:$D79,3)</f>
        <v>AAA</v>
      </c>
      <c r="AT27" s="26" t="str">
        <f>VLOOKUP(CODE(AC27),$B$6:$D79,3)</f>
        <v>AAA</v>
      </c>
      <c r="AU27" s="26" t="str">
        <f>VLOOKUP(CODE(AD27),$B$6:$D79,3)</f>
        <v>AAA</v>
      </c>
      <c r="AV27" s="1" t="str">
        <f aca="true" t="shared" si="23" ref="AV27:BC27">AV14</f>
        <v>UAA</v>
      </c>
      <c r="AW27" s="1" t="str">
        <f t="shared" si="23"/>
        <v>GUA</v>
      </c>
      <c r="AX27" s="1" t="str">
        <f t="shared" si="23"/>
        <v>GGG</v>
      </c>
      <c r="AY27" s="1" t="str">
        <f t="shared" si="23"/>
        <v>GGG</v>
      </c>
      <c r="AZ27" s="1" t="str">
        <f t="shared" si="23"/>
        <v>CCC</v>
      </c>
      <c r="BA27" s="1" t="str">
        <f t="shared" si="23"/>
        <v>CCC</v>
      </c>
      <c r="BB27" s="1" t="str">
        <f t="shared" si="23"/>
        <v>UAG</v>
      </c>
      <c r="BC27" s="1" t="str">
        <f t="shared" si="23"/>
        <v>UAG</v>
      </c>
    </row>
    <row r="28" spans="1:13" ht="12.75">
      <c r="A28">
        <f t="shared" si="8"/>
        <v>22</v>
      </c>
      <c r="B28" s="96">
        <v>54</v>
      </c>
      <c r="C28" s="95" t="str">
        <f t="shared" si="3"/>
        <v>6</v>
      </c>
      <c r="D28" s="95" t="str">
        <f t="shared" si="9"/>
        <v>CCG</v>
      </c>
      <c r="E28" s="1" t="str">
        <f>VLOOKUP(D28,'Genetic Code'!$B$1:$E$64,3)</f>
        <v>pro</v>
      </c>
      <c r="F28" s="1" t="str">
        <f t="shared" si="10"/>
        <v>C</v>
      </c>
      <c r="G28" s="1" t="str">
        <f t="shared" si="11"/>
        <v>C</v>
      </c>
      <c r="H28" s="1" t="str">
        <f t="shared" si="12"/>
        <v>G</v>
      </c>
      <c r="I28">
        <f t="shared" si="5"/>
        <v>1</v>
      </c>
      <c r="J28">
        <f t="shared" si="6"/>
        <v>1</v>
      </c>
      <c r="K28">
        <f t="shared" si="7"/>
        <v>2</v>
      </c>
      <c r="L28"/>
      <c r="M28"/>
    </row>
    <row r="29" spans="1:47" ht="12.75">
      <c r="A29">
        <f t="shared" si="8"/>
        <v>23</v>
      </c>
      <c r="B29" s="96">
        <v>55</v>
      </c>
      <c r="C29" s="95" t="str">
        <f t="shared" si="3"/>
        <v>7</v>
      </c>
      <c r="D29" s="95" t="str">
        <f t="shared" si="9"/>
        <v>CCU</v>
      </c>
      <c r="E29" s="1" t="str">
        <f>VLOOKUP(D29,'Genetic Code'!$B$1:$E$64,3)</f>
        <v>pro</v>
      </c>
      <c r="F29" s="1" t="str">
        <f t="shared" si="10"/>
        <v>C</v>
      </c>
      <c r="G29" s="1" t="str">
        <f t="shared" si="11"/>
        <v>C</v>
      </c>
      <c r="H29" s="1" t="str">
        <f t="shared" si="12"/>
        <v>U</v>
      </c>
      <c r="I29">
        <f t="shared" si="5"/>
        <v>1</v>
      </c>
      <c r="J29">
        <f t="shared" si="6"/>
        <v>1</v>
      </c>
      <c r="K29">
        <f t="shared" si="7"/>
        <v>3</v>
      </c>
      <c r="L29"/>
      <c r="M29"/>
      <c r="AF29" s="1" t="s">
        <v>258</v>
      </c>
      <c r="AG29" s="1" t="s">
        <v>261</v>
      </c>
      <c r="AH29" s="1" t="s">
        <v>260</v>
      </c>
      <c r="AI29" s="1" t="s">
        <v>262</v>
      </c>
      <c r="AJ29" s="1" t="s">
        <v>258</v>
      </c>
      <c r="AK29" s="1" t="s">
        <v>258</v>
      </c>
      <c r="AL29" s="1" t="s">
        <v>258</v>
      </c>
      <c r="AM29" s="1" t="s">
        <v>258</v>
      </c>
      <c r="AN29" s="1" t="s">
        <v>258</v>
      </c>
      <c r="AO29" s="1" t="s">
        <v>258</v>
      </c>
      <c r="AP29" s="1" t="s">
        <v>258</v>
      </c>
      <c r="AQ29" s="1" t="s">
        <v>258</v>
      </c>
      <c r="AR29" s="1" t="s">
        <v>258</v>
      </c>
      <c r="AS29" s="1" t="s">
        <v>261</v>
      </c>
      <c r="AT29" s="1" t="s">
        <v>260</v>
      </c>
      <c r="AU29" s="1" t="s">
        <v>262</v>
      </c>
    </row>
    <row r="30" spans="1:47" ht="12.75">
      <c r="A30">
        <f t="shared" si="8"/>
        <v>24</v>
      </c>
      <c r="B30" s="96">
        <v>56</v>
      </c>
      <c r="C30" s="95" t="str">
        <f t="shared" si="3"/>
        <v>8</v>
      </c>
      <c r="D30" s="95" t="str">
        <f t="shared" si="9"/>
        <v>CGA</v>
      </c>
      <c r="E30" s="1" t="str">
        <f>VLOOKUP(D30,'Genetic Code'!$B$1:$E$64,3)</f>
        <v>arg</v>
      </c>
      <c r="F30" s="1" t="str">
        <f t="shared" si="10"/>
        <v>C</v>
      </c>
      <c r="G30" s="1" t="str">
        <f t="shared" si="11"/>
        <v>G</v>
      </c>
      <c r="H30" s="1" t="str">
        <f t="shared" si="12"/>
        <v>A</v>
      </c>
      <c r="I30">
        <f t="shared" si="5"/>
        <v>1</v>
      </c>
      <c r="J30">
        <f t="shared" si="6"/>
        <v>2</v>
      </c>
      <c r="K30">
        <f t="shared" si="7"/>
        <v>0</v>
      </c>
      <c r="L30"/>
      <c r="M30"/>
      <c r="AF30" s="1" t="s">
        <v>258</v>
      </c>
      <c r="AG30" s="1" t="s">
        <v>261</v>
      </c>
      <c r="AH30" s="1" t="s">
        <v>260</v>
      </c>
      <c r="AI30" s="1" t="s">
        <v>262</v>
      </c>
      <c r="AJ30" s="1" t="s">
        <v>258</v>
      </c>
      <c r="AK30" s="1" t="s">
        <v>258</v>
      </c>
      <c r="AL30" s="1" t="s">
        <v>258</v>
      </c>
      <c r="AM30" s="1" t="s">
        <v>258</v>
      </c>
      <c r="AN30" s="1" t="s">
        <v>258</v>
      </c>
      <c r="AO30" s="1" t="s">
        <v>258</v>
      </c>
      <c r="AP30" s="1" t="s">
        <v>258</v>
      </c>
      <c r="AQ30" s="1" t="s">
        <v>258</v>
      </c>
      <c r="AR30" s="1" t="s">
        <v>258</v>
      </c>
      <c r="AS30" s="1" t="s">
        <v>261</v>
      </c>
      <c r="AT30" s="1" t="s">
        <v>260</v>
      </c>
      <c r="AU30" s="1" t="s">
        <v>262</v>
      </c>
    </row>
    <row r="31" spans="1:47" ht="12.75">
      <c r="A31">
        <f t="shared" si="8"/>
        <v>25</v>
      </c>
      <c r="B31" s="96">
        <v>57</v>
      </c>
      <c r="C31" s="95" t="str">
        <f t="shared" si="3"/>
        <v>9</v>
      </c>
      <c r="D31" s="95" t="str">
        <f t="shared" si="9"/>
        <v>CGC</v>
      </c>
      <c r="E31" s="1" t="str">
        <f>VLOOKUP(D31,'Genetic Code'!$B$1:$E$64,3)</f>
        <v>arg</v>
      </c>
      <c r="F31" s="1" t="str">
        <f t="shared" si="10"/>
        <v>C</v>
      </c>
      <c r="G31" s="1" t="str">
        <f t="shared" si="11"/>
        <v>G</v>
      </c>
      <c r="H31" s="1" t="str">
        <f t="shared" si="12"/>
        <v>C</v>
      </c>
      <c r="I31">
        <f t="shared" si="5"/>
        <v>1</v>
      </c>
      <c r="J31">
        <f t="shared" si="6"/>
        <v>2</v>
      </c>
      <c r="K31">
        <f t="shared" si="7"/>
        <v>1</v>
      </c>
      <c r="L31"/>
      <c r="M31"/>
      <c r="AF31" s="1" t="s">
        <v>258</v>
      </c>
      <c r="AG31" s="1" t="s">
        <v>261</v>
      </c>
      <c r="AH31" s="1" t="s">
        <v>260</v>
      </c>
      <c r="AI31" s="1" t="s">
        <v>262</v>
      </c>
      <c r="AJ31" s="1" t="s">
        <v>258</v>
      </c>
      <c r="AK31" s="1" t="s">
        <v>258</v>
      </c>
      <c r="AL31" s="1" t="s">
        <v>258</v>
      </c>
      <c r="AM31" s="1" t="s">
        <v>258</v>
      </c>
      <c r="AN31" s="1" t="s">
        <v>258</v>
      </c>
      <c r="AO31" s="1" t="s">
        <v>258</v>
      </c>
      <c r="AP31" s="1" t="s">
        <v>258</v>
      </c>
      <c r="AQ31" s="1" t="s">
        <v>258</v>
      </c>
      <c r="AR31" s="1" t="s">
        <v>258</v>
      </c>
      <c r="AS31" s="1" t="s">
        <v>261</v>
      </c>
      <c r="AT31" s="1" t="s">
        <v>260</v>
      </c>
      <c r="AU31" s="1" t="s">
        <v>262</v>
      </c>
    </row>
    <row r="32" spans="1:47" ht="12.75">
      <c r="A32">
        <f t="shared" si="8"/>
        <v>26</v>
      </c>
      <c r="B32" s="96">
        <v>58</v>
      </c>
      <c r="C32" s="95" t="str">
        <f t="shared" si="3"/>
        <v>:</v>
      </c>
      <c r="D32" s="95" t="str">
        <f t="shared" si="9"/>
        <v>CGG</v>
      </c>
      <c r="E32" s="1" t="str">
        <f>VLOOKUP(D32,'Genetic Code'!$B$1:$E$64,3)</f>
        <v>arg</v>
      </c>
      <c r="F32" s="1" t="str">
        <f t="shared" si="10"/>
        <v>C</v>
      </c>
      <c r="G32" s="1" t="str">
        <f t="shared" si="11"/>
        <v>G</v>
      </c>
      <c r="H32" s="1" t="str">
        <f t="shared" si="12"/>
        <v>G</v>
      </c>
      <c r="I32">
        <f t="shared" si="5"/>
        <v>1</v>
      </c>
      <c r="J32">
        <f t="shared" si="6"/>
        <v>2</v>
      </c>
      <c r="K32">
        <f t="shared" si="7"/>
        <v>2</v>
      </c>
      <c r="L32"/>
      <c r="M32"/>
      <c r="AF32" s="1" t="s">
        <v>258</v>
      </c>
      <c r="AG32" s="1" t="s">
        <v>261</v>
      </c>
      <c r="AH32" s="1" t="s">
        <v>260</v>
      </c>
      <c r="AI32" s="1" t="s">
        <v>262</v>
      </c>
      <c r="AJ32" s="1" t="s">
        <v>258</v>
      </c>
      <c r="AK32" s="1" t="s">
        <v>258</v>
      </c>
      <c r="AL32" s="1" t="s">
        <v>258</v>
      </c>
      <c r="AM32" s="1" t="s">
        <v>258</v>
      </c>
      <c r="AN32" s="1" t="s">
        <v>258</v>
      </c>
      <c r="AO32" s="1" t="s">
        <v>258</v>
      </c>
      <c r="AP32" s="1" t="s">
        <v>258</v>
      </c>
      <c r="AQ32" s="1" t="s">
        <v>258</v>
      </c>
      <c r="AR32" s="1" t="s">
        <v>258</v>
      </c>
      <c r="AS32" s="1" t="s">
        <v>261</v>
      </c>
      <c r="AT32" s="1" t="s">
        <v>260</v>
      </c>
      <c r="AU32" s="1" t="s">
        <v>262</v>
      </c>
    </row>
    <row r="33" spans="1:13" ht="12.75">
      <c r="A33">
        <f t="shared" si="8"/>
        <v>27</v>
      </c>
      <c r="B33" s="96">
        <v>59</v>
      </c>
      <c r="C33" s="95" t="str">
        <f t="shared" si="3"/>
        <v>;</v>
      </c>
      <c r="D33" s="95" t="str">
        <f t="shared" si="9"/>
        <v>CGU</v>
      </c>
      <c r="E33" s="1" t="str">
        <f>VLOOKUP(D33,'Genetic Code'!$B$1:$E$64,3)</f>
        <v>arg</v>
      </c>
      <c r="F33" s="1" t="str">
        <f t="shared" si="10"/>
        <v>C</v>
      </c>
      <c r="G33" s="1" t="str">
        <f t="shared" si="11"/>
        <v>G</v>
      </c>
      <c r="H33" s="1" t="str">
        <f t="shared" si="12"/>
        <v>U</v>
      </c>
      <c r="I33">
        <f t="shared" si="5"/>
        <v>1</v>
      </c>
      <c r="J33">
        <f t="shared" si="6"/>
        <v>2</v>
      </c>
      <c r="K33">
        <f t="shared" si="7"/>
        <v>3</v>
      </c>
      <c r="L33"/>
      <c r="M33"/>
    </row>
    <row r="34" spans="1:13" ht="12.75">
      <c r="A34">
        <f t="shared" si="8"/>
        <v>28</v>
      </c>
      <c r="B34" s="96">
        <v>60</v>
      </c>
      <c r="C34" s="95" t="str">
        <f t="shared" si="3"/>
        <v>&lt;</v>
      </c>
      <c r="D34" s="95" t="str">
        <f t="shared" si="9"/>
        <v>CUA</v>
      </c>
      <c r="E34" s="1" t="str">
        <f>VLOOKUP(D34,'Genetic Code'!$B$1:$E$64,3)</f>
        <v>leu</v>
      </c>
      <c r="F34" s="1" t="str">
        <f t="shared" si="10"/>
        <v>C</v>
      </c>
      <c r="G34" s="1" t="str">
        <f t="shared" si="11"/>
        <v>U</v>
      </c>
      <c r="H34" s="1" t="str">
        <f t="shared" si="12"/>
        <v>A</v>
      </c>
      <c r="I34">
        <f t="shared" si="5"/>
        <v>1</v>
      </c>
      <c r="J34">
        <f t="shared" si="6"/>
        <v>3</v>
      </c>
      <c r="K34">
        <f t="shared" si="7"/>
        <v>0</v>
      </c>
      <c r="L34"/>
      <c r="M34"/>
    </row>
    <row r="35" spans="1:47" ht="12.75">
      <c r="A35">
        <f t="shared" si="8"/>
        <v>29</v>
      </c>
      <c r="B35" s="96">
        <v>61</v>
      </c>
      <c r="C35" s="95" t="str">
        <f t="shared" si="3"/>
        <v>=</v>
      </c>
      <c r="D35" s="95" t="str">
        <f t="shared" si="9"/>
        <v>CUC</v>
      </c>
      <c r="E35" s="1" t="str">
        <f>VLOOKUP(D35,'Genetic Code'!$B$1:$E$64,3)</f>
        <v>leu</v>
      </c>
      <c r="F35" s="1" t="str">
        <f t="shared" si="10"/>
        <v>C</v>
      </c>
      <c r="G35" s="1" t="str">
        <f t="shared" si="11"/>
        <v>U</v>
      </c>
      <c r="H35" s="1" t="str">
        <f t="shared" si="12"/>
        <v>C</v>
      </c>
      <c r="I35">
        <f t="shared" si="5"/>
        <v>1</v>
      </c>
      <c r="J35">
        <f t="shared" si="6"/>
        <v>3</v>
      </c>
      <c r="K35">
        <f t="shared" si="7"/>
        <v>1</v>
      </c>
      <c r="L35"/>
      <c r="M35"/>
      <c r="AF35" s="1">
        <f ca="1">ROUND(RAND()*3,0)</f>
        <v>3</v>
      </c>
      <c r="AG35" s="1">
        <f aca="true" ca="1" t="shared" si="24" ref="AG35:AU46">ROUND(RAND()*3,0)</f>
        <v>0</v>
      </c>
      <c r="AH35" s="1">
        <f ca="1" t="shared" si="24"/>
        <v>0</v>
      </c>
      <c r="AI35" s="1">
        <f ca="1" t="shared" si="24"/>
        <v>2</v>
      </c>
      <c r="AJ35" s="1">
        <f ca="1" t="shared" si="24"/>
        <v>0</v>
      </c>
      <c r="AK35" s="1">
        <f ca="1" t="shared" si="24"/>
        <v>2</v>
      </c>
      <c r="AL35" s="1">
        <f ca="1" t="shared" si="24"/>
        <v>2</v>
      </c>
      <c r="AM35" s="1">
        <f ca="1" t="shared" si="24"/>
        <v>2</v>
      </c>
      <c r="AN35" s="1">
        <f ca="1" t="shared" si="24"/>
        <v>1</v>
      </c>
      <c r="AO35" s="1">
        <f ca="1" t="shared" si="24"/>
        <v>2</v>
      </c>
      <c r="AP35" s="1">
        <f ca="1" t="shared" si="24"/>
        <v>1</v>
      </c>
      <c r="AQ35" s="1">
        <f ca="1" t="shared" si="24"/>
        <v>2</v>
      </c>
      <c r="AR35" s="1">
        <f ca="1" t="shared" si="24"/>
        <v>1</v>
      </c>
      <c r="AS35" s="1">
        <f ca="1" t="shared" si="24"/>
        <v>2</v>
      </c>
      <c r="AT35" s="1">
        <f ca="1" t="shared" si="24"/>
        <v>0</v>
      </c>
      <c r="AU35" s="1">
        <f ca="1" t="shared" si="24"/>
        <v>2</v>
      </c>
    </row>
    <row r="36" spans="1:47" ht="12.75">
      <c r="A36">
        <f t="shared" si="8"/>
        <v>30</v>
      </c>
      <c r="B36" s="96">
        <v>62</v>
      </c>
      <c r="C36" s="95" t="str">
        <f t="shared" si="3"/>
        <v>&gt;</v>
      </c>
      <c r="D36" s="95" t="str">
        <f t="shared" si="9"/>
        <v>CUG</v>
      </c>
      <c r="E36" s="1" t="str">
        <f>VLOOKUP(D36,'Genetic Code'!$B$1:$E$64,3)</f>
        <v>leu</v>
      </c>
      <c r="F36" s="1" t="str">
        <f t="shared" si="10"/>
        <v>C</v>
      </c>
      <c r="G36" s="1" t="str">
        <f t="shared" si="11"/>
        <v>U</v>
      </c>
      <c r="H36" s="1" t="str">
        <f t="shared" si="12"/>
        <v>G</v>
      </c>
      <c r="I36">
        <f t="shared" si="5"/>
        <v>1</v>
      </c>
      <c r="J36">
        <f t="shared" si="6"/>
        <v>3</v>
      </c>
      <c r="K36">
        <f t="shared" si="7"/>
        <v>2</v>
      </c>
      <c r="L36"/>
      <c r="M36"/>
      <c r="AF36" s="1">
        <f aca="true" ca="1" t="shared" si="25" ref="AF36:AF46">ROUND(RAND()*3,0)</f>
        <v>2</v>
      </c>
      <c r="AG36" s="1">
        <f ca="1" t="shared" si="24"/>
        <v>3</v>
      </c>
      <c r="AH36" s="1">
        <f ca="1" t="shared" si="24"/>
        <v>1</v>
      </c>
      <c r="AI36" s="1">
        <f ca="1" t="shared" si="24"/>
        <v>2</v>
      </c>
      <c r="AJ36" s="1">
        <f ca="1" t="shared" si="24"/>
        <v>2</v>
      </c>
      <c r="AK36" s="1">
        <f ca="1" t="shared" si="24"/>
        <v>1</v>
      </c>
      <c r="AL36" s="1">
        <f ca="1" t="shared" si="24"/>
        <v>0</v>
      </c>
      <c r="AM36" s="1">
        <f ca="1" t="shared" si="24"/>
        <v>2</v>
      </c>
      <c r="AN36" s="1">
        <f ca="1" t="shared" si="24"/>
        <v>1</v>
      </c>
      <c r="AO36" s="1">
        <f ca="1" t="shared" si="24"/>
        <v>2</v>
      </c>
      <c r="AP36" s="1">
        <f ca="1" t="shared" si="24"/>
        <v>3</v>
      </c>
      <c r="AQ36" s="1">
        <f ca="1" t="shared" si="24"/>
        <v>1</v>
      </c>
      <c r="AR36" s="1">
        <f ca="1" t="shared" si="24"/>
        <v>2</v>
      </c>
      <c r="AS36" s="1">
        <f ca="1" t="shared" si="24"/>
        <v>1</v>
      </c>
      <c r="AT36" s="1">
        <f ca="1" t="shared" si="24"/>
        <v>2</v>
      </c>
      <c r="AU36" s="1">
        <f ca="1" t="shared" si="24"/>
        <v>2</v>
      </c>
    </row>
    <row r="37" spans="1:47" ht="12.75">
      <c r="A37">
        <f t="shared" si="8"/>
        <v>31</v>
      </c>
      <c r="B37" s="96">
        <v>63</v>
      </c>
      <c r="C37" s="95" t="str">
        <f t="shared" si="3"/>
        <v>?</v>
      </c>
      <c r="D37" s="95" t="str">
        <f t="shared" si="9"/>
        <v>CUU</v>
      </c>
      <c r="E37" s="1" t="str">
        <f>VLOOKUP(D37,'Genetic Code'!$B$1:$E$64,3)</f>
        <v>leu</v>
      </c>
      <c r="F37" s="1" t="str">
        <f t="shared" si="10"/>
        <v>C</v>
      </c>
      <c r="G37" s="1" t="str">
        <f t="shared" si="11"/>
        <v>U</v>
      </c>
      <c r="H37" s="1" t="str">
        <f t="shared" si="12"/>
        <v>U</v>
      </c>
      <c r="I37">
        <f t="shared" si="5"/>
        <v>1</v>
      </c>
      <c r="J37">
        <f t="shared" si="6"/>
        <v>3</v>
      </c>
      <c r="K37">
        <f t="shared" si="7"/>
        <v>3</v>
      </c>
      <c r="L37"/>
      <c r="M37"/>
      <c r="AF37" s="1">
        <f ca="1" t="shared" si="25"/>
        <v>2</v>
      </c>
      <c r="AG37" s="1">
        <f ca="1" t="shared" si="24"/>
        <v>0</v>
      </c>
      <c r="AH37" s="1">
        <f ca="1" t="shared" si="24"/>
        <v>1</v>
      </c>
      <c r="AI37" s="1">
        <f ca="1" t="shared" si="24"/>
        <v>0</v>
      </c>
      <c r="AJ37" s="1">
        <f ca="1" t="shared" si="24"/>
        <v>2</v>
      </c>
      <c r="AK37" s="1">
        <f ca="1" t="shared" si="24"/>
        <v>2</v>
      </c>
      <c r="AL37" s="1">
        <f ca="1" t="shared" si="24"/>
        <v>1</v>
      </c>
      <c r="AM37" s="1">
        <f ca="1" t="shared" si="24"/>
        <v>2</v>
      </c>
      <c r="AN37" s="1">
        <f ca="1" t="shared" si="24"/>
        <v>0</v>
      </c>
      <c r="AO37" s="1">
        <f ca="1" t="shared" si="24"/>
        <v>2</v>
      </c>
      <c r="AP37" s="1">
        <f ca="1" t="shared" si="24"/>
        <v>2</v>
      </c>
      <c r="AQ37" s="1">
        <f ca="1" t="shared" si="24"/>
        <v>1</v>
      </c>
      <c r="AR37" s="1">
        <f ca="1" t="shared" si="24"/>
        <v>2</v>
      </c>
      <c r="AS37" s="1">
        <f ca="1" t="shared" si="24"/>
        <v>1</v>
      </c>
      <c r="AT37" s="1">
        <f ca="1" t="shared" si="24"/>
        <v>1</v>
      </c>
      <c r="AU37" s="1">
        <f ca="1" t="shared" si="24"/>
        <v>3</v>
      </c>
    </row>
    <row r="38" spans="1:47" ht="12.75">
      <c r="A38">
        <f t="shared" si="8"/>
        <v>32</v>
      </c>
      <c r="B38" s="96">
        <v>64</v>
      </c>
      <c r="C38" s="95" t="str">
        <f aca="true" t="shared" si="26" ref="C38:C69">CHAR(B38)</f>
        <v>@</v>
      </c>
      <c r="D38" s="95" t="str">
        <f t="shared" si="9"/>
        <v>GAA</v>
      </c>
      <c r="E38" s="1" t="str">
        <f>VLOOKUP(D38,'Genetic Code'!$B$1:$E$64,3)</f>
        <v>glu</v>
      </c>
      <c r="F38" s="1" t="str">
        <f t="shared" si="10"/>
        <v>G</v>
      </c>
      <c r="G38" s="1" t="str">
        <f t="shared" si="11"/>
        <v>A</v>
      </c>
      <c r="H38" s="1" t="str">
        <f t="shared" si="12"/>
        <v>A</v>
      </c>
      <c r="I38">
        <f aca="true" t="shared" si="27" ref="I38:I69">MOD(INT((A38-J38)/16),4)</f>
        <v>2</v>
      </c>
      <c r="J38">
        <f aca="true" t="shared" si="28" ref="J38:J69">MOD((A38-K38)/4,4)</f>
        <v>0</v>
      </c>
      <c r="K38">
        <f aca="true" t="shared" si="29" ref="K38:K69">MOD(A38,4)</f>
        <v>0</v>
      </c>
      <c r="L38"/>
      <c r="M38"/>
      <c r="AF38" s="1">
        <f ca="1" t="shared" si="25"/>
        <v>0</v>
      </c>
      <c r="AG38" s="1">
        <f ca="1" t="shared" si="24"/>
        <v>1</v>
      </c>
      <c r="AH38" s="1">
        <f ca="1" t="shared" si="24"/>
        <v>2</v>
      </c>
      <c r="AI38" s="1">
        <f ca="1" t="shared" si="24"/>
        <v>1</v>
      </c>
      <c r="AJ38" s="1">
        <f ca="1" t="shared" si="24"/>
        <v>1</v>
      </c>
      <c r="AK38" s="1">
        <f ca="1" t="shared" si="24"/>
        <v>2</v>
      </c>
      <c r="AL38" s="1">
        <f ca="1" t="shared" si="24"/>
        <v>0</v>
      </c>
      <c r="AM38" s="1">
        <f ca="1" t="shared" si="24"/>
        <v>1</v>
      </c>
      <c r="AN38" s="1">
        <f ca="1" t="shared" si="24"/>
        <v>1</v>
      </c>
      <c r="AO38" s="1">
        <f ca="1" t="shared" si="24"/>
        <v>2</v>
      </c>
      <c r="AP38" s="1">
        <f ca="1" t="shared" si="24"/>
        <v>2</v>
      </c>
      <c r="AQ38" s="1">
        <f ca="1" t="shared" si="24"/>
        <v>2</v>
      </c>
      <c r="AR38" s="1">
        <f ca="1" t="shared" si="24"/>
        <v>2</v>
      </c>
      <c r="AS38" s="1">
        <f ca="1" t="shared" si="24"/>
        <v>3</v>
      </c>
      <c r="AT38" s="1">
        <f ca="1" t="shared" si="24"/>
        <v>2</v>
      </c>
      <c r="AU38" s="1">
        <f ca="1" t="shared" si="24"/>
        <v>0</v>
      </c>
    </row>
    <row r="39" spans="1:47" ht="12.75">
      <c r="A39">
        <f t="shared" si="8"/>
        <v>33</v>
      </c>
      <c r="B39" s="96">
        <v>65</v>
      </c>
      <c r="C39" s="95" t="str">
        <f t="shared" si="26"/>
        <v>A</v>
      </c>
      <c r="D39" s="95" t="str">
        <f t="shared" si="9"/>
        <v>GAC</v>
      </c>
      <c r="E39" s="1" t="str">
        <f>VLOOKUP(D39,'Genetic Code'!$B$1:$E$64,3)</f>
        <v>asp</v>
      </c>
      <c r="F39" s="1" t="str">
        <f t="shared" si="10"/>
        <v>G</v>
      </c>
      <c r="G39" s="1" t="str">
        <f t="shared" si="11"/>
        <v>A</v>
      </c>
      <c r="H39" s="1" t="str">
        <f t="shared" si="12"/>
        <v>C</v>
      </c>
      <c r="I39">
        <f t="shared" si="27"/>
        <v>2</v>
      </c>
      <c r="J39">
        <f t="shared" si="28"/>
        <v>0</v>
      </c>
      <c r="K39">
        <f t="shared" si="29"/>
        <v>1</v>
      </c>
      <c r="L39"/>
      <c r="M39"/>
      <c r="AF39" s="1">
        <f ca="1" t="shared" si="25"/>
        <v>0</v>
      </c>
      <c r="AG39" s="1">
        <f ca="1" t="shared" si="24"/>
        <v>3</v>
      </c>
      <c r="AH39" s="1">
        <f ca="1" t="shared" si="24"/>
        <v>3</v>
      </c>
      <c r="AI39" s="1">
        <f ca="1" t="shared" si="24"/>
        <v>2</v>
      </c>
      <c r="AJ39" s="1">
        <f ca="1" t="shared" si="24"/>
        <v>1</v>
      </c>
      <c r="AK39" s="1">
        <f ca="1" t="shared" si="24"/>
        <v>2</v>
      </c>
      <c r="AL39" s="1">
        <f ca="1" t="shared" si="24"/>
        <v>1</v>
      </c>
      <c r="AM39" s="1">
        <f ca="1" t="shared" si="24"/>
        <v>2</v>
      </c>
      <c r="AN39" s="1">
        <f ca="1" t="shared" si="24"/>
        <v>0</v>
      </c>
      <c r="AO39" s="1">
        <f ca="1" t="shared" si="24"/>
        <v>0</v>
      </c>
      <c r="AP39" s="1">
        <f ca="1" t="shared" si="24"/>
        <v>0</v>
      </c>
      <c r="AQ39" s="1">
        <f ca="1" t="shared" si="24"/>
        <v>3</v>
      </c>
      <c r="AR39" s="1">
        <f ca="1" t="shared" si="24"/>
        <v>1</v>
      </c>
      <c r="AS39" s="1">
        <f ca="1" t="shared" si="24"/>
        <v>2</v>
      </c>
      <c r="AT39" s="1">
        <f ca="1" t="shared" si="24"/>
        <v>3</v>
      </c>
      <c r="AU39" s="1">
        <f ca="1" t="shared" si="24"/>
        <v>0</v>
      </c>
    </row>
    <row r="40" spans="1:47" ht="12.75">
      <c r="A40">
        <f t="shared" si="8"/>
        <v>34</v>
      </c>
      <c r="B40" s="96">
        <v>66</v>
      </c>
      <c r="C40" s="95" t="str">
        <f t="shared" si="26"/>
        <v>B</v>
      </c>
      <c r="D40" s="95" t="str">
        <f t="shared" si="9"/>
        <v>GAG</v>
      </c>
      <c r="E40" s="1" t="str">
        <f>VLOOKUP(D40,'Genetic Code'!$B$1:$E$64,3)</f>
        <v>glu</v>
      </c>
      <c r="F40" s="1" t="str">
        <f t="shared" si="10"/>
        <v>G</v>
      </c>
      <c r="G40" s="1" t="str">
        <f t="shared" si="11"/>
        <v>A</v>
      </c>
      <c r="H40" s="1" t="str">
        <f t="shared" si="12"/>
        <v>G</v>
      </c>
      <c r="I40">
        <f t="shared" si="27"/>
        <v>2</v>
      </c>
      <c r="J40">
        <f t="shared" si="28"/>
        <v>0</v>
      </c>
      <c r="K40">
        <f t="shared" si="29"/>
        <v>2</v>
      </c>
      <c r="L40"/>
      <c r="M40"/>
      <c r="AF40" s="1">
        <f ca="1" t="shared" si="25"/>
        <v>1</v>
      </c>
      <c r="AG40" s="1">
        <f ca="1" t="shared" si="24"/>
        <v>0</v>
      </c>
      <c r="AH40" s="1">
        <f ca="1" t="shared" si="24"/>
        <v>1</v>
      </c>
      <c r="AI40" s="1">
        <f ca="1" t="shared" si="24"/>
        <v>3</v>
      </c>
      <c r="AJ40" s="1">
        <f ca="1" t="shared" si="24"/>
        <v>2</v>
      </c>
      <c r="AK40" s="1">
        <f ca="1" t="shared" si="24"/>
        <v>2</v>
      </c>
      <c r="AL40" s="1">
        <f ca="1" t="shared" si="24"/>
        <v>1</v>
      </c>
      <c r="AM40" s="1">
        <f ca="1" t="shared" si="24"/>
        <v>2</v>
      </c>
      <c r="AN40" s="1">
        <f ca="1" t="shared" si="24"/>
        <v>3</v>
      </c>
      <c r="AO40" s="1">
        <f ca="1" t="shared" si="24"/>
        <v>1</v>
      </c>
      <c r="AP40" s="1">
        <f ca="1" t="shared" si="24"/>
        <v>1</v>
      </c>
      <c r="AQ40" s="1">
        <f ca="1" t="shared" si="24"/>
        <v>0</v>
      </c>
      <c r="AR40" s="1">
        <f ca="1" t="shared" si="24"/>
        <v>1</v>
      </c>
      <c r="AS40" s="1">
        <f ca="1" t="shared" si="24"/>
        <v>2</v>
      </c>
      <c r="AT40" s="1">
        <f ca="1" t="shared" si="24"/>
        <v>2</v>
      </c>
      <c r="AU40" s="1">
        <f ca="1" t="shared" si="24"/>
        <v>1</v>
      </c>
    </row>
    <row r="41" spans="1:47" ht="12.75">
      <c r="A41">
        <f t="shared" si="8"/>
        <v>35</v>
      </c>
      <c r="B41" s="97">
        <v>67</v>
      </c>
      <c r="C41" s="95" t="str">
        <f t="shared" si="26"/>
        <v>C</v>
      </c>
      <c r="D41" s="95" t="str">
        <f t="shared" si="9"/>
        <v>GAU</v>
      </c>
      <c r="E41" s="1" t="str">
        <f>VLOOKUP(D41,'Genetic Code'!$B$1:$E$64,3)</f>
        <v>asp</v>
      </c>
      <c r="F41" s="1" t="str">
        <f t="shared" si="10"/>
        <v>G</v>
      </c>
      <c r="G41" s="1" t="str">
        <f t="shared" si="11"/>
        <v>A</v>
      </c>
      <c r="H41" s="1" t="str">
        <f t="shared" si="12"/>
        <v>U</v>
      </c>
      <c r="I41">
        <f t="shared" si="27"/>
        <v>2</v>
      </c>
      <c r="J41">
        <f t="shared" si="28"/>
        <v>0</v>
      </c>
      <c r="K41">
        <f t="shared" si="29"/>
        <v>3</v>
      </c>
      <c r="L41"/>
      <c r="M41"/>
      <c r="AF41" s="1">
        <f ca="1" t="shared" si="25"/>
        <v>2</v>
      </c>
      <c r="AG41" s="1">
        <f ca="1" t="shared" si="24"/>
        <v>1</v>
      </c>
      <c r="AH41" s="1">
        <f ca="1" t="shared" si="24"/>
        <v>0</v>
      </c>
      <c r="AI41" s="1">
        <f ca="1" t="shared" si="24"/>
        <v>1</v>
      </c>
      <c r="AJ41" s="1">
        <f ca="1" t="shared" si="24"/>
        <v>0</v>
      </c>
      <c r="AK41" s="1">
        <f ca="1" t="shared" si="24"/>
        <v>2</v>
      </c>
      <c r="AL41" s="1">
        <f ca="1" t="shared" si="24"/>
        <v>2</v>
      </c>
      <c r="AM41" s="1">
        <f ca="1" t="shared" si="24"/>
        <v>1</v>
      </c>
      <c r="AN41" s="1">
        <f ca="1" t="shared" si="24"/>
        <v>2</v>
      </c>
      <c r="AO41" s="1">
        <f ca="1" t="shared" si="24"/>
        <v>1</v>
      </c>
      <c r="AP41" s="1">
        <f ca="1" t="shared" si="24"/>
        <v>0</v>
      </c>
      <c r="AQ41" s="1">
        <f ca="1" t="shared" si="24"/>
        <v>2</v>
      </c>
      <c r="AR41" s="1">
        <f ca="1" t="shared" si="24"/>
        <v>1</v>
      </c>
      <c r="AS41" s="1">
        <f ca="1" t="shared" si="24"/>
        <v>2</v>
      </c>
      <c r="AT41" s="1">
        <f ca="1" t="shared" si="24"/>
        <v>1</v>
      </c>
      <c r="AU41" s="1">
        <f ca="1" t="shared" si="24"/>
        <v>2</v>
      </c>
    </row>
    <row r="42" spans="1:47" ht="12.75">
      <c r="A42">
        <f t="shared" si="8"/>
        <v>36</v>
      </c>
      <c r="B42" s="96">
        <v>68</v>
      </c>
      <c r="C42" s="101" t="str">
        <f t="shared" si="26"/>
        <v>D</v>
      </c>
      <c r="D42" s="95" t="str">
        <f t="shared" si="9"/>
        <v>GCA</v>
      </c>
      <c r="E42" s="1" t="str">
        <f>VLOOKUP(D42,'Genetic Code'!$B$1:$E$64,3)</f>
        <v>ala</v>
      </c>
      <c r="F42" s="1" t="str">
        <f t="shared" si="10"/>
        <v>G</v>
      </c>
      <c r="G42" s="1" t="str">
        <f t="shared" si="11"/>
        <v>C</v>
      </c>
      <c r="H42" s="1" t="str">
        <f t="shared" si="12"/>
        <v>A</v>
      </c>
      <c r="I42">
        <f t="shared" si="27"/>
        <v>2</v>
      </c>
      <c r="J42">
        <f t="shared" si="28"/>
        <v>1</v>
      </c>
      <c r="K42">
        <f t="shared" si="29"/>
        <v>0</v>
      </c>
      <c r="L42"/>
      <c r="M42"/>
      <c r="AF42" s="1">
        <f ca="1" t="shared" si="25"/>
        <v>2</v>
      </c>
      <c r="AG42" s="1">
        <f ca="1" t="shared" si="24"/>
        <v>1</v>
      </c>
      <c r="AH42" s="1">
        <f ca="1" t="shared" si="24"/>
        <v>2</v>
      </c>
      <c r="AI42" s="1">
        <f ca="1" t="shared" si="24"/>
        <v>0</v>
      </c>
      <c r="AJ42" s="1">
        <f ca="1" t="shared" si="24"/>
        <v>2</v>
      </c>
      <c r="AK42" s="1">
        <f ca="1" t="shared" si="24"/>
        <v>2</v>
      </c>
      <c r="AL42" s="1">
        <f ca="1" t="shared" si="24"/>
        <v>0</v>
      </c>
      <c r="AM42" s="1">
        <f ca="1" t="shared" si="24"/>
        <v>2</v>
      </c>
      <c r="AN42" s="1">
        <f ca="1" t="shared" si="24"/>
        <v>2</v>
      </c>
      <c r="AO42" s="1">
        <f ca="1" t="shared" si="24"/>
        <v>0</v>
      </c>
      <c r="AP42" s="1">
        <f ca="1" t="shared" si="24"/>
        <v>1</v>
      </c>
      <c r="AQ42" s="1">
        <f ca="1" t="shared" si="24"/>
        <v>2</v>
      </c>
      <c r="AR42" s="1">
        <f ca="1" t="shared" si="24"/>
        <v>0</v>
      </c>
      <c r="AS42" s="1">
        <f ca="1" t="shared" si="24"/>
        <v>2</v>
      </c>
      <c r="AT42" s="1">
        <f ca="1" t="shared" si="24"/>
        <v>3</v>
      </c>
      <c r="AU42" s="1">
        <f ca="1" t="shared" si="24"/>
        <v>3</v>
      </c>
    </row>
    <row r="43" spans="1:47" ht="12.75">
      <c r="A43">
        <f t="shared" si="8"/>
        <v>37</v>
      </c>
      <c r="B43" s="103">
        <v>69</v>
      </c>
      <c r="C43" s="95" t="str">
        <f t="shared" si="26"/>
        <v>E</v>
      </c>
      <c r="D43" s="95" t="str">
        <f t="shared" si="9"/>
        <v>GCC</v>
      </c>
      <c r="E43" s="1" t="str">
        <f>VLOOKUP(D43,'Genetic Code'!$B$1:$E$64,3)</f>
        <v>ala</v>
      </c>
      <c r="F43" s="1" t="str">
        <f t="shared" si="10"/>
        <v>G</v>
      </c>
      <c r="G43" s="1" t="str">
        <f t="shared" si="11"/>
        <v>C</v>
      </c>
      <c r="H43" s="1" t="str">
        <f t="shared" si="12"/>
        <v>C</v>
      </c>
      <c r="I43">
        <f t="shared" si="27"/>
        <v>2</v>
      </c>
      <c r="J43">
        <f t="shared" si="28"/>
        <v>1</v>
      </c>
      <c r="K43">
        <f t="shared" si="29"/>
        <v>1</v>
      </c>
      <c r="L43"/>
      <c r="M43"/>
      <c r="AF43" s="1">
        <f ca="1" t="shared" si="25"/>
        <v>1</v>
      </c>
      <c r="AG43" s="1">
        <f ca="1" t="shared" si="24"/>
        <v>2</v>
      </c>
      <c r="AH43" s="1">
        <f ca="1" t="shared" si="24"/>
        <v>2</v>
      </c>
      <c r="AI43" s="1">
        <f ca="1" t="shared" si="24"/>
        <v>1</v>
      </c>
      <c r="AJ43" s="1">
        <f ca="1" t="shared" si="24"/>
        <v>0</v>
      </c>
      <c r="AK43" s="1">
        <f ca="1" t="shared" si="24"/>
        <v>2</v>
      </c>
      <c r="AL43" s="1">
        <f ca="1" t="shared" si="24"/>
        <v>3</v>
      </c>
      <c r="AM43" s="1">
        <f ca="1" t="shared" si="24"/>
        <v>2</v>
      </c>
      <c r="AN43" s="1">
        <f ca="1" t="shared" si="24"/>
        <v>0</v>
      </c>
      <c r="AO43" s="1">
        <f ca="1" t="shared" si="24"/>
        <v>2</v>
      </c>
      <c r="AP43" s="1">
        <f ca="1" t="shared" si="24"/>
        <v>0</v>
      </c>
      <c r="AQ43" s="1">
        <f ca="1" t="shared" si="24"/>
        <v>0</v>
      </c>
      <c r="AR43" s="1">
        <f ca="1" t="shared" si="24"/>
        <v>1</v>
      </c>
      <c r="AS43" s="1">
        <f ca="1" t="shared" si="24"/>
        <v>2</v>
      </c>
      <c r="AT43" s="1">
        <f ca="1" t="shared" si="24"/>
        <v>3</v>
      </c>
      <c r="AU43" s="1">
        <f ca="1" t="shared" si="24"/>
        <v>2</v>
      </c>
    </row>
    <row r="44" spans="1:47" ht="12.75">
      <c r="A44">
        <f t="shared" si="8"/>
        <v>38</v>
      </c>
      <c r="B44" s="96">
        <v>70</v>
      </c>
      <c r="C44" s="95" t="str">
        <f t="shared" si="26"/>
        <v>F</v>
      </c>
      <c r="D44" s="95" t="str">
        <f t="shared" si="9"/>
        <v>GCG</v>
      </c>
      <c r="E44" s="1" t="str">
        <f>VLOOKUP(D44,'Genetic Code'!$B$1:$E$64,3)</f>
        <v>ala</v>
      </c>
      <c r="F44" s="1" t="str">
        <f t="shared" si="10"/>
        <v>G</v>
      </c>
      <c r="G44" s="1" t="str">
        <f t="shared" si="11"/>
        <v>C</v>
      </c>
      <c r="H44" s="1" t="str">
        <f t="shared" si="12"/>
        <v>G</v>
      </c>
      <c r="I44">
        <f t="shared" si="27"/>
        <v>2</v>
      </c>
      <c r="J44">
        <f t="shared" si="28"/>
        <v>1</v>
      </c>
      <c r="K44">
        <f t="shared" si="29"/>
        <v>2</v>
      </c>
      <c r="L44"/>
      <c r="M44"/>
      <c r="AF44" s="1">
        <f ca="1" t="shared" si="25"/>
        <v>0</v>
      </c>
      <c r="AG44" s="1">
        <f ca="1" t="shared" si="24"/>
        <v>1</v>
      </c>
      <c r="AH44" s="1">
        <f ca="1" t="shared" si="24"/>
        <v>2</v>
      </c>
      <c r="AI44" s="1">
        <f ca="1" t="shared" si="24"/>
        <v>1</v>
      </c>
      <c r="AJ44" s="1">
        <f ca="1" t="shared" si="24"/>
        <v>2</v>
      </c>
      <c r="AK44" s="1">
        <f ca="1" t="shared" si="24"/>
        <v>1</v>
      </c>
      <c r="AL44" s="1">
        <f ca="1" t="shared" si="24"/>
        <v>1</v>
      </c>
      <c r="AM44" s="1">
        <f ca="1" t="shared" si="24"/>
        <v>2</v>
      </c>
      <c r="AN44" s="1">
        <f ca="1" t="shared" si="24"/>
        <v>1</v>
      </c>
      <c r="AO44" s="1">
        <f ca="1" t="shared" si="24"/>
        <v>0</v>
      </c>
      <c r="AP44" s="1">
        <f ca="1" t="shared" si="24"/>
        <v>2</v>
      </c>
      <c r="AQ44" s="1">
        <f ca="1" t="shared" si="24"/>
        <v>3</v>
      </c>
      <c r="AR44" s="1">
        <f ca="1" t="shared" si="24"/>
        <v>3</v>
      </c>
      <c r="AS44" s="1">
        <f ca="1" t="shared" si="24"/>
        <v>3</v>
      </c>
      <c r="AT44" s="1">
        <f ca="1" t="shared" si="24"/>
        <v>0</v>
      </c>
      <c r="AU44" s="1">
        <f ca="1" t="shared" si="24"/>
        <v>1</v>
      </c>
    </row>
    <row r="45" spans="1:47" ht="12.75">
      <c r="A45">
        <f t="shared" si="8"/>
        <v>39</v>
      </c>
      <c r="B45" s="96">
        <v>71</v>
      </c>
      <c r="C45" s="95" t="str">
        <f t="shared" si="26"/>
        <v>G</v>
      </c>
      <c r="D45" s="95" t="str">
        <f t="shared" si="9"/>
        <v>GCU</v>
      </c>
      <c r="E45" s="1" t="str">
        <f>VLOOKUP(D45,'Genetic Code'!$B$1:$E$64,3)</f>
        <v>ala</v>
      </c>
      <c r="F45" s="1" t="str">
        <f t="shared" si="10"/>
        <v>G</v>
      </c>
      <c r="G45" s="1" t="str">
        <f t="shared" si="11"/>
        <v>C</v>
      </c>
      <c r="H45" s="1" t="str">
        <f t="shared" si="12"/>
        <v>U</v>
      </c>
      <c r="I45">
        <f t="shared" si="27"/>
        <v>2</v>
      </c>
      <c r="J45">
        <f t="shared" si="28"/>
        <v>1</v>
      </c>
      <c r="K45">
        <f t="shared" si="29"/>
        <v>3</v>
      </c>
      <c r="L45"/>
      <c r="M45"/>
      <c r="AF45" s="1">
        <f ca="1" t="shared" si="25"/>
        <v>1</v>
      </c>
      <c r="AG45" s="1">
        <f ca="1" t="shared" si="24"/>
        <v>1</v>
      </c>
      <c r="AH45" s="1">
        <f ca="1" t="shared" si="24"/>
        <v>3</v>
      </c>
      <c r="AI45" s="1">
        <f ca="1" t="shared" si="24"/>
        <v>3</v>
      </c>
      <c r="AJ45" s="1">
        <f ca="1" t="shared" si="24"/>
        <v>1</v>
      </c>
      <c r="AK45" s="1">
        <f ca="1" t="shared" si="24"/>
        <v>2</v>
      </c>
      <c r="AL45" s="1">
        <f ca="1" t="shared" si="24"/>
        <v>3</v>
      </c>
      <c r="AM45" s="1">
        <f ca="1" t="shared" si="24"/>
        <v>3</v>
      </c>
      <c r="AN45" s="1">
        <f ca="1" t="shared" si="24"/>
        <v>1</v>
      </c>
      <c r="AO45" s="1">
        <f ca="1" t="shared" si="24"/>
        <v>2</v>
      </c>
      <c r="AP45" s="1">
        <f ca="1" t="shared" si="24"/>
        <v>2</v>
      </c>
      <c r="AQ45" s="1">
        <f ca="1" t="shared" si="24"/>
        <v>2</v>
      </c>
      <c r="AR45" s="1">
        <f ca="1" t="shared" si="24"/>
        <v>0</v>
      </c>
      <c r="AS45" s="1">
        <f ca="1" t="shared" si="24"/>
        <v>1</v>
      </c>
      <c r="AT45" s="1">
        <f ca="1" t="shared" si="24"/>
        <v>2</v>
      </c>
      <c r="AU45" s="1">
        <f ca="1" t="shared" si="24"/>
        <v>0</v>
      </c>
    </row>
    <row r="46" spans="1:47" ht="12.75">
      <c r="A46">
        <f t="shared" si="8"/>
        <v>40</v>
      </c>
      <c r="B46" s="97">
        <v>72</v>
      </c>
      <c r="C46" s="95" t="str">
        <f t="shared" si="26"/>
        <v>H</v>
      </c>
      <c r="D46" s="95" t="str">
        <f t="shared" si="9"/>
        <v>GGA</v>
      </c>
      <c r="E46" s="1" t="str">
        <f>VLOOKUP(D46,'Genetic Code'!$B$1:$E$64,3)</f>
        <v>gly</v>
      </c>
      <c r="F46" s="1" t="str">
        <f t="shared" si="10"/>
        <v>G</v>
      </c>
      <c r="G46" s="1" t="str">
        <f t="shared" si="11"/>
        <v>G</v>
      </c>
      <c r="H46" s="1" t="str">
        <f t="shared" si="12"/>
        <v>A</v>
      </c>
      <c r="I46">
        <f t="shared" si="27"/>
        <v>2</v>
      </c>
      <c r="J46">
        <f t="shared" si="28"/>
        <v>2</v>
      </c>
      <c r="K46">
        <f t="shared" si="29"/>
        <v>0</v>
      </c>
      <c r="L46"/>
      <c r="M46"/>
      <c r="AF46" s="1">
        <f ca="1" t="shared" si="25"/>
        <v>0</v>
      </c>
      <c r="AG46" s="1">
        <f ca="1" t="shared" si="24"/>
        <v>2</v>
      </c>
      <c r="AH46" s="1">
        <f ca="1" t="shared" si="24"/>
        <v>1</v>
      </c>
      <c r="AI46" s="1">
        <f ca="1" t="shared" si="24"/>
        <v>3</v>
      </c>
      <c r="AJ46" s="1">
        <f ca="1" t="shared" si="24"/>
        <v>2</v>
      </c>
      <c r="AK46" s="1">
        <f ca="1" t="shared" si="24"/>
        <v>2</v>
      </c>
      <c r="AL46" s="1">
        <f ca="1" t="shared" si="24"/>
        <v>1</v>
      </c>
      <c r="AM46" s="1">
        <f ca="1" t="shared" si="24"/>
        <v>2</v>
      </c>
      <c r="AN46" s="1">
        <f ca="1" t="shared" si="24"/>
        <v>1</v>
      </c>
      <c r="AO46" s="1">
        <f ca="1" t="shared" si="24"/>
        <v>3</v>
      </c>
      <c r="AP46" s="1">
        <f ca="1" t="shared" si="24"/>
        <v>1</v>
      </c>
      <c r="AQ46" s="1">
        <f ca="1" t="shared" si="24"/>
        <v>1</v>
      </c>
      <c r="AR46" s="1">
        <f ca="1" t="shared" si="24"/>
        <v>3</v>
      </c>
      <c r="AS46" s="1">
        <f ca="1" t="shared" si="24"/>
        <v>0</v>
      </c>
      <c r="AT46" s="1">
        <f ca="1" t="shared" si="24"/>
        <v>3</v>
      </c>
      <c r="AU46" s="1">
        <f ca="1" t="shared" si="24"/>
        <v>3</v>
      </c>
    </row>
    <row r="47" spans="1:13" ht="12.75">
      <c r="A47">
        <f t="shared" si="8"/>
        <v>41</v>
      </c>
      <c r="B47" s="96">
        <v>73</v>
      </c>
      <c r="C47" s="101" t="str">
        <f t="shared" si="26"/>
        <v>I</v>
      </c>
      <c r="D47" s="95" t="str">
        <f t="shared" si="9"/>
        <v>GGC</v>
      </c>
      <c r="E47" s="1" t="str">
        <f>VLOOKUP(D47,'Genetic Code'!$B$1:$E$64,3)</f>
        <v>gly</v>
      </c>
      <c r="F47" s="1" t="str">
        <f t="shared" si="10"/>
        <v>G</v>
      </c>
      <c r="G47" s="1" t="str">
        <f t="shared" si="11"/>
        <v>G</v>
      </c>
      <c r="H47" s="1" t="str">
        <f t="shared" si="12"/>
        <v>C</v>
      </c>
      <c r="I47">
        <f t="shared" si="27"/>
        <v>2</v>
      </c>
      <c r="J47">
        <f t="shared" si="28"/>
        <v>2</v>
      </c>
      <c r="K47">
        <f t="shared" si="29"/>
        <v>1</v>
      </c>
      <c r="L47"/>
      <c r="M47"/>
    </row>
    <row r="48" spans="1:13" ht="12.75">
      <c r="A48">
        <f t="shared" si="8"/>
        <v>42</v>
      </c>
      <c r="B48" s="103">
        <v>74</v>
      </c>
      <c r="C48" s="95" t="str">
        <f t="shared" si="26"/>
        <v>J</v>
      </c>
      <c r="D48" s="95" t="str">
        <f t="shared" si="9"/>
        <v>GGG</v>
      </c>
      <c r="E48" s="1" t="str">
        <f>VLOOKUP(D48,'Genetic Code'!$B$1:$E$64,3)</f>
        <v>gly</v>
      </c>
      <c r="F48" s="1" t="str">
        <f t="shared" si="10"/>
        <v>G</v>
      </c>
      <c r="G48" s="1" t="str">
        <f t="shared" si="11"/>
        <v>G</v>
      </c>
      <c r="H48" s="1" t="str">
        <f t="shared" si="12"/>
        <v>G</v>
      </c>
      <c r="I48">
        <f t="shared" si="27"/>
        <v>2</v>
      </c>
      <c r="J48">
        <f t="shared" si="28"/>
        <v>2</v>
      </c>
      <c r="K48">
        <f t="shared" si="29"/>
        <v>2</v>
      </c>
      <c r="L48"/>
      <c r="M48"/>
    </row>
    <row r="49" spans="1:47" ht="12.75">
      <c r="A49">
        <f t="shared" si="8"/>
        <v>43</v>
      </c>
      <c r="B49" s="96">
        <v>75</v>
      </c>
      <c r="C49" s="95" t="str">
        <f t="shared" si="26"/>
        <v>K</v>
      </c>
      <c r="D49" s="95" t="str">
        <f t="shared" si="9"/>
        <v>GGU</v>
      </c>
      <c r="E49" s="1" t="str">
        <f>VLOOKUP(D49,'Genetic Code'!$B$1:$E$64,3)</f>
        <v>gly</v>
      </c>
      <c r="F49" s="1" t="str">
        <f t="shared" si="10"/>
        <v>G</v>
      </c>
      <c r="G49" s="1" t="str">
        <f t="shared" si="11"/>
        <v>G</v>
      </c>
      <c r="H49" s="1" t="str">
        <f t="shared" si="12"/>
        <v>U</v>
      </c>
      <c r="I49">
        <f t="shared" si="27"/>
        <v>2</v>
      </c>
      <c r="J49">
        <f t="shared" si="28"/>
        <v>2</v>
      </c>
      <c r="K49">
        <f t="shared" si="29"/>
        <v>3</v>
      </c>
      <c r="L49"/>
      <c r="M49"/>
      <c r="AF49" s="1" t="str">
        <f aca="true" t="shared" si="30" ref="AF49:AF55">IF(AF35=0,"A",IF(AF35=1,"U",IF(AF35=2,"G",IF(AF35=3,"C"))))</f>
        <v>C</v>
      </c>
      <c r="AG49" s="1" t="str">
        <f aca="true" t="shared" si="31" ref="AG49:AU49">IF(AG35=0,"A",IF(AG35=1,"U",IF(AG35=2,"G",IF(AG35=3,"C"))))</f>
        <v>A</v>
      </c>
      <c r="AH49" s="1" t="str">
        <f t="shared" si="31"/>
        <v>A</v>
      </c>
      <c r="AI49" s="1" t="str">
        <f t="shared" si="31"/>
        <v>G</v>
      </c>
      <c r="AJ49" s="1" t="str">
        <f t="shared" si="31"/>
        <v>A</v>
      </c>
      <c r="AK49" s="1" t="str">
        <f t="shared" si="31"/>
        <v>G</v>
      </c>
      <c r="AL49" s="1" t="str">
        <f t="shared" si="31"/>
        <v>G</v>
      </c>
      <c r="AM49" s="1" t="str">
        <f t="shared" si="31"/>
        <v>G</v>
      </c>
      <c r="AN49" s="1" t="str">
        <f t="shared" si="31"/>
        <v>U</v>
      </c>
      <c r="AO49" s="1" t="str">
        <f t="shared" si="31"/>
        <v>G</v>
      </c>
      <c r="AP49" s="1" t="str">
        <f t="shared" si="31"/>
        <v>U</v>
      </c>
      <c r="AQ49" s="1" t="str">
        <f t="shared" si="31"/>
        <v>G</v>
      </c>
      <c r="AR49" s="1" t="str">
        <f t="shared" si="31"/>
        <v>U</v>
      </c>
      <c r="AS49" s="1" t="str">
        <f t="shared" si="31"/>
        <v>G</v>
      </c>
      <c r="AT49" s="1" t="str">
        <f t="shared" si="31"/>
        <v>A</v>
      </c>
      <c r="AU49" s="1" t="str">
        <f t="shared" si="31"/>
        <v>G</v>
      </c>
    </row>
    <row r="50" spans="1:47" ht="12.75">
      <c r="A50">
        <f t="shared" si="8"/>
        <v>44</v>
      </c>
      <c r="B50" s="96">
        <v>76</v>
      </c>
      <c r="C50" s="95" t="str">
        <f t="shared" si="26"/>
        <v>L</v>
      </c>
      <c r="D50" s="95" t="str">
        <f t="shared" si="9"/>
        <v>GUA</v>
      </c>
      <c r="E50" s="1" t="str">
        <f>VLOOKUP(D50,'Genetic Code'!$B$1:$E$64,3)</f>
        <v>val</v>
      </c>
      <c r="F50" s="1" t="str">
        <f t="shared" si="10"/>
        <v>G</v>
      </c>
      <c r="G50" s="1" t="str">
        <f t="shared" si="11"/>
        <v>U</v>
      </c>
      <c r="H50" s="1" t="str">
        <f t="shared" si="12"/>
        <v>A</v>
      </c>
      <c r="I50">
        <f t="shared" si="27"/>
        <v>2</v>
      </c>
      <c r="J50">
        <f t="shared" si="28"/>
        <v>3</v>
      </c>
      <c r="K50">
        <f t="shared" si="29"/>
        <v>0</v>
      </c>
      <c r="L50"/>
      <c r="M50"/>
      <c r="AF50" s="1" t="str">
        <f t="shared" si="30"/>
        <v>G</v>
      </c>
      <c r="AG50" s="1" t="str">
        <f aca="true" t="shared" si="32" ref="AG50:AU50">IF(AG36=0,"A",IF(AG36=1,"U",IF(AG36=2,"G",IF(AG36=3,"C"))))</f>
        <v>C</v>
      </c>
      <c r="AH50" s="1" t="str">
        <f t="shared" si="32"/>
        <v>U</v>
      </c>
      <c r="AI50" s="1" t="str">
        <f t="shared" si="32"/>
        <v>G</v>
      </c>
      <c r="AJ50" s="1" t="str">
        <f t="shared" si="32"/>
        <v>G</v>
      </c>
      <c r="AK50" s="1" t="str">
        <f t="shared" si="32"/>
        <v>U</v>
      </c>
      <c r="AL50" s="1" t="str">
        <f t="shared" si="32"/>
        <v>A</v>
      </c>
      <c r="AM50" s="1" t="str">
        <f t="shared" si="32"/>
        <v>G</v>
      </c>
      <c r="AN50" s="1" t="str">
        <f t="shared" si="32"/>
        <v>U</v>
      </c>
      <c r="AO50" s="1" t="str">
        <f t="shared" si="32"/>
        <v>G</v>
      </c>
      <c r="AP50" s="1" t="str">
        <f t="shared" si="32"/>
        <v>C</v>
      </c>
      <c r="AQ50" s="1" t="str">
        <f t="shared" si="32"/>
        <v>U</v>
      </c>
      <c r="AR50" s="1" t="str">
        <f t="shared" si="32"/>
        <v>G</v>
      </c>
      <c r="AS50" s="1" t="str">
        <f t="shared" si="32"/>
        <v>U</v>
      </c>
      <c r="AT50" s="1" t="str">
        <f t="shared" si="32"/>
        <v>G</v>
      </c>
      <c r="AU50" s="1" t="str">
        <f t="shared" si="32"/>
        <v>G</v>
      </c>
    </row>
    <row r="51" spans="1:47" ht="12.75">
      <c r="A51">
        <f t="shared" si="8"/>
        <v>45</v>
      </c>
      <c r="B51" s="96">
        <v>77</v>
      </c>
      <c r="C51" s="95" t="str">
        <f t="shared" si="26"/>
        <v>M</v>
      </c>
      <c r="D51" s="95" t="str">
        <f t="shared" si="9"/>
        <v>GUC</v>
      </c>
      <c r="E51" s="1" t="str">
        <f>VLOOKUP(D51,'Genetic Code'!$B$1:$E$64,3)</f>
        <v>val</v>
      </c>
      <c r="F51" s="1" t="str">
        <f t="shared" si="10"/>
        <v>G</v>
      </c>
      <c r="G51" s="1" t="str">
        <f t="shared" si="11"/>
        <v>U</v>
      </c>
      <c r="H51" s="1" t="str">
        <f t="shared" si="12"/>
        <v>C</v>
      </c>
      <c r="I51">
        <f t="shared" si="27"/>
        <v>2</v>
      </c>
      <c r="J51">
        <f t="shared" si="28"/>
        <v>3</v>
      </c>
      <c r="K51">
        <f t="shared" si="29"/>
        <v>1</v>
      </c>
      <c r="L51"/>
      <c r="M51"/>
      <c r="AF51" s="1" t="str">
        <f t="shared" si="30"/>
        <v>G</v>
      </c>
      <c r="AG51" s="1" t="str">
        <f aca="true" t="shared" si="33" ref="AG51:AU51">IF(AG37=0,"A",IF(AG37=1,"U",IF(AG37=2,"G",IF(AG37=3,"C"))))</f>
        <v>A</v>
      </c>
      <c r="AH51" s="1" t="str">
        <f t="shared" si="33"/>
        <v>U</v>
      </c>
      <c r="AI51" s="1" t="str">
        <f t="shared" si="33"/>
        <v>A</v>
      </c>
      <c r="AJ51" s="1" t="str">
        <f t="shared" si="33"/>
        <v>G</v>
      </c>
      <c r="AK51" s="1" t="str">
        <f t="shared" si="33"/>
        <v>G</v>
      </c>
      <c r="AL51" s="1" t="str">
        <f t="shared" si="33"/>
        <v>U</v>
      </c>
      <c r="AM51" s="1" t="str">
        <f t="shared" si="33"/>
        <v>G</v>
      </c>
      <c r="AN51" s="1" t="str">
        <f t="shared" si="33"/>
        <v>A</v>
      </c>
      <c r="AO51" s="1" t="str">
        <f t="shared" si="33"/>
        <v>G</v>
      </c>
      <c r="AP51" s="1" t="str">
        <f t="shared" si="33"/>
        <v>G</v>
      </c>
      <c r="AQ51" s="1" t="str">
        <f t="shared" si="33"/>
        <v>U</v>
      </c>
      <c r="AR51" s="1" t="str">
        <f t="shared" si="33"/>
        <v>G</v>
      </c>
      <c r="AS51" s="1" t="str">
        <f t="shared" si="33"/>
        <v>U</v>
      </c>
      <c r="AT51" s="1" t="str">
        <f t="shared" si="33"/>
        <v>U</v>
      </c>
      <c r="AU51" s="1" t="str">
        <f t="shared" si="33"/>
        <v>C</v>
      </c>
    </row>
    <row r="52" spans="1:47" ht="12.75">
      <c r="A52">
        <f t="shared" si="8"/>
        <v>46</v>
      </c>
      <c r="B52" s="96">
        <v>78</v>
      </c>
      <c r="C52" s="95" t="str">
        <f t="shared" si="26"/>
        <v>N</v>
      </c>
      <c r="D52" s="95" t="str">
        <f t="shared" si="9"/>
        <v>GUG</v>
      </c>
      <c r="E52" s="1" t="str">
        <f>VLOOKUP(D52,'Genetic Code'!$B$1:$E$64,3)</f>
        <v>val</v>
      </c>
      <c r="F52" s="1" t="str">
        <f t="shared" si="10"/>
        <v>G</v>
      </c>
      <c r="G52" s="1" t="str">
        <f t="shared" si="11"/>
        <v>U</v>
      </c>
      <c r="H52" s="1" t="str">
        <f t="shared" si="12"/>
        <v>G</v>
      </c>
      <c r="I52">
        <f t="shared" si="27"/>
        <v>2</v>
      </c>
      <c r="J52">
        <f t="shared" si="28"/>
        <v>3</v>
      </c>
      <c r="K52">
        <f t="shared" si="29"/>
        <v>2</v>
      </c>
      <c r="L52"/>
      <c r="M52"/>
      <c r="AF52" s="1" t="str">
        <f t="shared" si="30"/>
        <v>A</v>
      </c>
      <c r="AG52" s="1" t="str">
        <f aca="true" t="shared" si="34" ref="AG52:AU52">IF(AG38=0,"A",IF(AG38=1,"U",IF(AG38=2,"G",IF(AG38=3,"C"))))</f>
        <v>U</v>
      </c>
      <c r="AH52" s="1" t="str">
        <f t="shared" si="34"/>
        <v>G</v>
      </c>
      <c r="AI52" s="1" t="str">
        <f t="shared" si="34"/>
        <v>U</v>
      </c>
      <c r="AJ52" s="1" t="str">
        <f t="shared" si="34"/>
        <v>U</v>
      </c>
      <c r="AK52" s="1" t="str">
        <f t="shared" si="34"/>
        <v>G</v>
      </c>
      <c r="AL52" s="1" t="str">
        <f t="shared" si="34"/>
        <v>A</v>
      </c>
      <c r="AM52" s="1" t="str">
        <f t="shared" si="34"/>
        <v>U</v>
      </c>
      <c r="AN52" s="1" t="str">
        <f t="shared" si="34"/>
        <v>U</v>
      </c>
      <c r="AO52" s="1" t="str">
        <f t="shared" si="34"/>
        <v>G</v>
      </c>
      <c r="AP52" s="1" t="str">
        <f t="shared" si="34"/>
        <v>G</v>
      </c>
      <c r="AQ52" s="1" t="str">
        <f t="shared" si="34"/>
        <v>G</v>
      </c>
      <c r="AR52" s="1" t="str">
        <f t="shared" si="34"/>
        <v>G</v>
      </c>
      <c r="AS52" s="1" t="str">
        <f t="shared" si="34"/>
        <v>C</v>
      </c>
      <c r="AT52" s="1" t="str">
        <f t="shared" si="34"/>
        <v>G</v>
      </c>
      <c r="AU52" s="1" t="str">
        <f t="shared" si="34"/>
        <v>A</v>
      </c>
    </row>
    <row r="53" spans="1:47" ht="12.75">
      <c r="A53">
        <f t="shared" si="8"/>
        <v>47</v>
      </c>
      <c r="B53" s="96">
        <v>79</v>
      </c>
      <c r="C53" s="95" t="str">
        <f t="shared" si="26"/>
        <v>O</v>
      </c>
      <c r="D53" s="95" t="str">
        <f t="shared" si="9"/>
        <v>GUU</v>
      </c>
      <c r="E53" s="1" t="str">
        <f>VLOOKUP(D53,'Genetic Code'!$B$1:$E$64,3)</f>
        <v>val</v>
      </c>
      <c r="F53" s="1" t="str">
        <f t="shared" si="10"/>
        <v>G</v>
      </c>
      <c r="G53" s="1" t="str">
        <f t="shared" si="11"/>
        <v>U</v>
      </c>
      <c r="H53" s="1" t="str">
        <f t="shared" si="12"/>
        <v>U</v>
      </c>
      <c r="I53">
        <f t="shared" si="27"/>
        <v>2</v>
      </c>
      <c r="J53">
        <f t="shared" si="28"/>
        <v>3</v>
      </c>
      <c r="K53">
        <f t="shared" si="29"/>
        <v>3</v>
      </c>
      <c r="L53"/>
      <c r="M53"/>
      <c r="AF53" s="1" t="str">
        <f t="shared" si="30"/>
        <v>A</v>
      </c>
      <c r="AG53" s="1" t="str">
        <f aca="true" t="shared" si="35" ref="AG53:AU53">IF(AG39=0,"A",IF(AG39=1,"U",IF(AG39=2,"G",IF(AG39=3,"C"))))</f>
        <v>C</v>
      </c>
      <c r="AH53" s="1" t="str">
        <f t="shared" si="35"/>
        <v>C</v>
      </c>
      <c r="AI53" s="1" t="str">
        <f t="shared" si="35"/>
        <v>G</v>
      </c>
      <c r="AJ53" s="1" t="str">
        <f t="shared" si="35"/>
        <v>U</v>
      </c>
      <c r="AK53" s="1" t="str">
        <f t="shared" si="35"/>
        <v>G</v>
      </c>
      <c r="AL53" s="1" t="str">
        <f t="shared" si="35"/>
        <v>U</v>
      </c>
      <c r="AM53" s="1" t="str">
        <f t="shared" si="35"/>
        <v>G</v>
      </c>
      <c r="AN53" s="1" t="str">
        <f t="shared" si="35"/>
        <v>A</v>
      </c>
      <c r="AO53" s="1" t="str">
        <f t="shared" si="35"/>
        <v>A</v>
      </c>
      <c r="AP53" s="1" t="str">
        <f t="shared" si="35"/>
        <v>A</v>
      </c>
      <c r="AQ53" s="1" t="str">
        <f t="shared" si="35"/>
        <v>C</v>
      </c>
      <c r="AR53" s="1" t="str">
        <f t="shared" si="35"/>
        <v>U</v>
      </c>
      <c r="AS53" s="1" t="str">
        <f t="shared" si="35"/>
        <v>G</v>
      </c>
      <c r="AT53" s="1" t="str">
        <f t="shared" si="35"/>
        <v>C</v>
      </c>
      <c r="AU53" s="1" t="str">
        <f t="shared" si="35"/>
        <v>A</v>
      </c>
    </row>
    <row r="54" spans="1:47" ht="12.75">
      <c r="A54">
        <f t="shared" si="8"/>
        <v>48</v>
      </c>
      <c r="B54" s="96">
        <v>80</v>
      </c>
      <c r="C54" s="95" t="str">
        <f t="shared" si="26"/>
        <v>P</v>
      </c>
      <c r="D54" s="95" t="str">
        <f t="shared" si="9"/>
        <v>UAA</v>
      </c>
      <c r="E54" s="1" t="str">
        <f>VLOOKUP(D54,'Genetic Code'!$B$1:$E$64,3)</f>
        <v>STOP</v>
      </c>
      <c r="F54" s="1" t="str">
        <f t="shared" si="10"/>
        <v>U</v>
      </c>
      <c r="G54" s="1" t="str">
        <f t="shared" si="11"/>
        <v>A</v>
      </c>
      <c r="H54" s="1" t="str">
        <f t="shared" si="12"/>
        <v>A</v>
      </c>
      <c r="I54">
        <f t="shared" si="27"/>
        <v>3</v>
      </c>
      <c r="J54">
        <f t="shared" si="28"/>
        <v>0</v>
      </c>
      <c r="K54">
        <f t="shared" si="29"/>
        <v>0</v>
      </c>
      <c r="L54"/>
      <c r="M54"/>
      <c r="AF54" s="1" t="str">
        <f t="shared" si="30"/>
        <v>U</v>
      </c>
      <c r="AG54" s="1" t="str">
        <f aca="true" t="shared" si="36" ref="AG54:AU54">IF(AG40=0,"A",IF(AG40=1,"U",IF(AG40=2,"G",IF(AG40=3,"C"))))</f>
        <v>A</v>
      </c>
      <c r="AH54" s="1" t="str">
        <f t="shared" si="36"/>
        <v>U</v>
      </c>
      <c r="AI54" s="1" t="str">
        <f t="shared" si="36"/>
        <v>C</v>
      </c>
      <c r="AJ54" s="1" t="str">
        <f t="shared" si="36"/>
        <v>G</v>
      </c>
      <c r="AK54" s="1" t="str">
        <f t="shared" si="36"/>
        <v>G</v>
      </c>
      <c r="AL54" s="1" t="str">
        <f t="shared" si="36"/>
        <v>U</v>
      </c>
      <c r="AM54" s="1" t="str">
        <f t="shared" si="36"/>
        <v>G</v>
      </c>
      <c r="AN54" s="1" t="str">
        <f t="shared" si="36"/>
        <v>C</v>
      </c>
      <c r="AO54" s="1" t="str">
        <f t="shared" si="36"/>
        <v>U</v>
      </c>
      <c r="AP54" s="1" t="str">
        <f t="shared" si="36"/>
        <v>U</v>
      </c>
      <c r="AQ54" s="1" t="str">
        <f t="shared" si="36"/>
        <v>A</v>
      </c>
      <c r="AR54" s="1" t="str">
        <f t="shared" si="36"/>
        <v>U</v>
      </c>
      <c r="AS54" s="1" t="str">
        <f t="shared" si="36"/>
        <v>G</v>
      </c>
      <c r="AT54" s="1" t="str">
        <f t="shared" si="36"/>
        <v>G</v>
      </c>
      <c r="AU54" s="1" t="str">
        <f t="shared" si="36"/>
        <v>U</v>
      </c>
    </row>
    <row r="55" spans="1:47" ht="12.75">
      <c r="A55">
        <f t="shared" si="8"/>
        <v>49</v>
      </c>
      <c r="B55" s="96">
        <v>81</v>
      </c>
      <c r="C55" s="95" t="str">
        <f t="shared" si="26"/>
        <v>Q</v>
      </c>
      <c r="D55" s="95" t="str">
        <f t="shared" si="9"/>
        <v>UAC</v>
      </c>
      <c r="E55" s="1" t="str">
        <f>VLOOKUP(D55,'Genetic Code'!$B$1:$E$64,3)</f>
        <v>tyr</v>
      </c>
      <c r="F55" s="1" t="str">
        <f t="shared" si="10"/>
        <v>U</v>
      </c>
      <c r="G55" s="1" t="str">
        <f t="shared" si="11"/>
        <v>A</v>
      </c>
      <c r="H55" s="1" t="str">
        <f t="shared" si="12"/>
        <v>C</v>
      </c>
      <c r="I55">
        <f t="shared" si="27"/>
        <v>3</v>
      </c>
      <c r="J55">
        <f t="shared" si="28"/>
        <v>0</v>
      </c>
      <c r="K55">
        <f t="shared" si="29"/>
        <v>1</v>
      </c>
      <c r="L55"/>
      <c r="M55"/>
      <c r="AF55" s="1" t="str">
        <f t="shared" si="30"/>
        <v>G</v>
      </c>
      <c r="AG55" s="1" t="str">
        <f aca="true" t="shared" si="37" ref="AG55:AU55">IF(AG41=0,"A",IF(AG41=1,"U",IF(AG41=2,"G",IF(AG41=3,"C"))))</f>
        <v>U</v>
      </c>
      <c r="AH55" s="1" t="str">
        <f t="shared" si="37"/>
        <v>A</v>
      </c>
      <c r="AI55" s="1" t="str">
        <f t="shared" si="37"/>
        <v>U</v>
      </c>
      <c r="AJ55" s="1" t="str">
        <f t="shared" si="37"/>
        <v>A</v>
      </c>
      <c r="AK55" s="1" t="str">
        <f t="shared" si="37"/>
        <v>G</v>
      </c>
      <c r="AL55" s="1" t="str">
        <f t="shared" si="37"/>
        <v>G</v>
      </c>
      <c r="AM55" s="1" t="str">
        <f t="shared" si="37"/>
        <v>U</v>
      </c>
      <c r="AN55" s="1" t="str">
        <f t="shared" si="37"/>
        <v>G</v>
      </c>
      <c r="AO55" s="1" t="str">
        <f t="shared" si="37"/>
        <v>U</v>
      </c>
      <c r="AP55" s="1" t="str">
        <f t="shared" si="37"/>
        <v>A</v>
      </c>
      <c r="AQ55" s="1" t="str">
        <f t="shared" si="37"/>
        <v>G</v>
      </c>
      <c r="AR55" s="1" t="str">
        <f t="shared" si="37"/>
        <v>U</v>
      </c>
      <c r="AS55" s="1" t="str">
        <f t="shared" si="37"/>
        <v>G</v>
      </c>
      <c r="AT55" s="1" t="str">
        <f t="shared" si="37"/>
        <v>U</v>
      </c>
      <c r="AU55" s="1" t="str">
        <f t="shared" si="37"/>
        <v>G</v>
      </c>
    </row>
    <row r="56" spans="1:47" ht="12.75">
      <c r="A56">
        <f t="shared" si="8"/>
        <v>50</v>
      </c>
      <c r="B56" s="96">
        <v>82</v>
      </c>
      <c r="C56" s="95" t="str">
        <f t="shared" si="26"/>
        <v>R</v>
      </c>
      <c r="D56" s="95" t="str">
        <f t="shared" si="9"/>
        <v>UAG</v>
      </c>
      <c r="E56" s="1" t="str">
        <f>VLOOKUP(D56,'Genetic Code'!$B$1:$E$64,3)</f>
        <v>STOP</v>
      </c>
      <c r="F56" s="1" t="str">
        <f t="shared" si="10"/>
        <v>U</v>
      </c>
      <c r="G56" s="1" t="str">
        <f t="shared" si="11"/>
        <v>A</v>
      </c>
      <c r="H56" s="1" t="str">
        <f t="shared" si="12"/>
        <v>G</v>
      </c>
      <c r="I56">
        <f t="shared" si="27"/>
        <v>3</v>
      </c>
      <c r="J56">
        <f t="shared" si="28"/>
        <v>0</v>
      </c>
      <c r="K56">
        <f t="shared" si="29"/>
        <v>2</v>
      </c>
      <c r="L56"/>
      <c r="M56"/>
      <c r="AF56" s="1" t="str">
        <f aca="true" t="shared" si="38" ref="AF56:AU56">IF(AF42=0,"A",IF(AF42=1,"U",IF(AF42=2,"G",IF(AF42=3,"C"))))</f>
        <v>G</v>
      </c>
      <c r="AG56" s="1" t="str">
        <f t="shared" si="38"/>
        <v>U</v>
      </c>
      <c r="AH56" s="1" t="str">
        <f t="shared" si="38"/>
        <v>G</v>
      </c>
      <c r="AI56" s="1" t="str">
        <f t="shared" si="38"/>
        <v>A</v>
      </c>
      <c r="AJ56" s="1" t="str">
        <f t="shared" si="38"/>
        <v>G</v>
      </c>
      <c r="AK56" s="1" t="str">
        <f t="shared" si="38"/>
        <v>G</v>
      </c>
      <c r="AL56" s="1" t="str">
        <f t="shared" si="38"/>
        <v>A</v>
      </c>
      <c r="AM56" s="1" t="str">
        <f t="shared" si="38"/>
        <v>G</v>
      </c>
      <c r="AN56" s="1" t="str">
        <f t="shared" si="38"/>
        <v>G</v>
      </c>
      <c r="AO56" s="1" t="str">
        <f t="shared" si="38"/>
        <v>A</v>
      </c>
      <c r="AP56" s="1" t="str">
        <f t="shared" si="38"/>
        <v>U</v>
      </c>
      <c r="AQ56" s="1" t="str">
        <f t="shared" si="38"/>
        <v>G</v>
      </c>
      <c r="AR56" s="1" t="str">
        <f t="shared" si="38"/>
        <v>A</v>
      </c>
      <c r="AS56" s="1" t="str">
        <f t="shared" si="38"/>
        <v>G</v>
      </c>
      <c r="AT56" s="1" t="str">
        <f t="shared" si="38"/>
        <v>C</v>
      </c>
      <c r="AU56" s="1" t="str">
        <f t="shared" si="38"/>
        <v>C</v>
      </c>
    </row>
    <row r="57" spans="1:47" ht="12.75">
      <c r="A57">
        <f t="shared" si="8"/>
        <v>51</v>
      </c>
      <c r="B57" s="96">
        <v>83</v>
      </c>
      <c r="C57" s="95" t="str">
        <f t="shared" si="26"/>
        <v>S</v>
      </c>
      <c r="D57" s="95" t="str">
        <f t="shared" si="9"/>
        <v>UAU</v>
      </c>
      <c r="E57" s="1" t="str">
        <f>VLOOKUP(D57,'Genetic Code'!$B$1:$E$64,3)</f>
        <v>tyr</v>
      </c>
      <c r="F57" s="1" t="str">
        <f t="shared" si="10"/>
        <v>U</v>
      </c>
      <c r="G57" s="1" t="str">
        <f t="shared" si="11"/>
        <v>A</v>
      </c>
      <c r="H57" s="1" t="str">
        <f t="shared" si="12"/>
        <v>U</v>
      </c>
      <c r="I57">
        <f t="shared" si="27"/>
        <v>3</v>
      </c>
      <c r="J57">
        <f t="shared" si="28"/>
        <v>0</v>
      </c>
      <c r="K57">
        <f t="shared" si="29"/>
        <v>3</v>
      </c>
      <c r="L57"/>
      <c r="M57"/>
      <c r="AF57" s="1" t="str">
        <f aca="true" t="shared" si="39" ref="AF57:AU57">IF(AF43=0,"A",IF(AF43=1,"U",IF(AF43=2,"G",IF(AF43=3,"C"))))</f>
        <v>U</v>
      </c>
      <c r="AG57" s="1" t="str">
        <f t="shared" si="39"/>
        <v>G</v>
      </c>
      <c r="AH57" s="1" t="str">
        <f t="shared" si="39"/>
        <v>G</v>
      </c>
      <c r="AI57" s="1" t="str">
        <f t="shared" si="39"/>
        <v>U</v>
      </c>
      <c r="AJ57" s="1" t="str">
        <f t="shared" si="39"/>
        <v>A</v>
      </c>
      <c r="AK57" s="1" t="str">
        <f t="shared" si="39"/>
        <v>G</v>
      </c>
      <c r="AL57" s="1" t="str">
        <f t="shared" si="39"/>
        <v>C</v>
      </c>
      <c r="AM57" s="1" t="str">
        <f t="shared" si="39"/>
        <v>G</v>
      </c>
      <c r="AN57" s="1" t="str">
        <f t="shared" si="39"/>
        <v>A</v>
      </c>
      <c r="AO57" s="1" t="str">
        <f t="shared" si="39"/>
        <v>G</v>
      </c>
      <c r="AP57" s="1" t="str">
        <f t="shared" si="39"/>
        <v>A</v>
      </c>
      <c r="AQ57" s="1" t="str">
        <f t="shared" si="39"/>
        <v>A</v>
      </c>
      <c r="AR57" s="1" t="str">
        <f t="shared" si="39"/>
        <v>U</v>
      </c>
      <c r="AS57" s="1" t="str">
        <f t="shared" si="39"/>
        <v>G</v>
      </c>
      <c r="AT57" s="1" t="str">
        <f t="shared" si="39"/>
        <v>C</v>
      </c>
      <c r="AU57" s="1" t="str">
        <f t="shared" si="39"/>
        <v>G</v>
      </c>
    </row>
    <row r="58" spans="1:47" ht="12.75">
      <c r="A58">
        <f t="shared" si="8"/>
        <v>52</v>
      </c>
      <c r="B58" s="96">
        <v>84</v>
      </c>
      <c r="C58" s="95" t="str">
        <f t="shared" si="26"/>
        <v>T</v>
      </c>
      <c r="D58" s="95" t="str">
        <f t="shared" si="9"/>
        <v>UCA</v>
      </c>
      <c r="E58" s="1" t="str">
        <f>VLOOKUP(D58,'Genetic Code'!$B$1:$E$64,3)</f>
        <v>ser</v>
      </c>
      <c r="F58" s="1" t="str">
        <f t="shared" si="10"/>
        <v>U</v>
      </c>
      <c r="G58" s="1" t="str">
        <f t="shared" si="11"/>
        <v>C</v>
      </c>
      <c r="H58" s="1" t="str">
        <f t="shared" si="12"/>
        <v>A</v>
      </c>
      <c r="I58">
        <f t="shared" si="27"/>
        <v>3</v>
      </c>
      <c r="J58">
        <f t="shared" si="28"/>
        <v>1</v>
      </c>
      <c r="K58">
        <f t="shared" si="29"/>
        <v>0</v>
      </c>
      <c r="L58"/>
      <c r="M58"/>
      <c r="AF58" s="1" t="str">
        <f>IF(AF44=0,"A",IF(AF44=1,"U",IF(AF44=2,"G",IF(AF44=3,"C"))))</f>
        <v>A</v>
      </c>
      <c r="AG58" s="1" t="str">
        <f aca="true" t="shared" si="40" ref="AG58:AU58">IF(AG44=0,"A",IF(AG44=1,"U",IF(AG44=2,"G",IF(AG44=3,"C"))))</f>
        <v>U</v>
      </c>
      <c r="AH58" s="1" t="str">
        <f t="shared" si="40"/>
        <v>G</v>
      </c>
      <c r="AI58" s="1" t="str">
        <f t="shared" si="40"/>
        <v>U</v>
      </c>
      <c r="AJ58" s="1" t="str">
        <f t="shared" si="40"/>
        <v>G</v>
      </c>
      <c r="AK58" s="1" t="str">
        <f t="shared" si="40"/>
        <v>U</v>
      </c>
      <c r="AL58" s="1" t="str">
        <f t="shared" si="40"/>
        <v>U</v>
      </c>
      <c r="AM58" s="1" t="str">
        <f t="shared" si="40"/>
        <v>G</v>
      </c>
      <c r="AN58" s="1" t="str">
        <f t="shared" si="40"/>
        <v>U</v>
      </c>
      <c r="AO58" s="1" t="str">
        <f t="shared" si="40"/>
        <v>A</v>
      </c>
      <c r="AP58" s="1" t="str">
        <f t="shared" si="40"/>
        <v>G</v>
      </c>
      <c r="AQ58" s="1" t="str">
        <f t="shared" si="40"/>
        <v>C</v>
      </c>
      <c r="AR58" s="1" t="str">
        <f t="shared" si="40"/>
        <v>C</v>
      </c>
      <c r="AS58" s="1" t="str">
        <f t="shared" si="40"/>
        <v>C</v>
      </c>
      <c r="AT58" s="1" t="str">
        <f t="shared" si="40"/>
        <v>A</v>
      </c>
      <c r="AU58" s="1" t="str">
        <f t="shared" si="40"/>
        <v>U</v>
      </c>
    </row>
    <row r="59" spans="1:47" ht="12.75">
      <c r="A59">
        <f t="shared" si="8"/>
        <v>53</v>
      </c>
      <c r="B59" s="96">
        <v>85</v>
      </c>
      <c r="C59" s="95" t="str">
        <f t="shared" si="26"/>
        <v>U</v>
      </c>
      <c r="D59" s="95" t="str">
        <f t="shared" si="9"/>
        <v>UCC</v>
      </c>
      <c r="E59" s="1" t="str">
        <f>VLOOKUP(D59,'Genetic Code'!$B$1:$E$64,3)</f>
        <v>ser</v>
      </c>
      <c r="F59" s="1" t="str">
        <f t="shared" si="10"/>
        <v>U</v>
      </c>
      <c r="G59" s="1" t="str">
        <f t="shared" si="11"/>
        <v>C</v>
      </c>
      <c r="H59" s="1" t="str">
        <f t="shared" si="12"/>
        <v>C</v>
      </c>
      <c r="I59">
        <f t="shared" si="27"/>
        <v>3</v>
      </c>
      <c r="J59">
        <f t="shared" si="28"/>
        <v>1</v>
      </c>
      <c r="K59">
        <f t="shared" si="29"/>
        <v>1</v>
      </c>
      <c r="L59"/>
      <c r="M59"/>
      <c r="AF59" s="1" t="str">
        <f>IF(AF45=0,"A",IF(AF45=1,"U",IF(AF45=2,"G",IF(AF45=3,"C"))))</f>
        <v>U</v>
      </c>
      <c r="AG59" s="1" t="str">
        <f aca="true" t="shared" si="41" ref="AG59:AU59">IF(AG45=0,"A",IF(AG45=1,"U",IF(AG45=2,"G",IF(AG45=3,"C"))))</f>
        <v>U</v>
      </c>
      <c r="AH59" s="1" t="str">
        <f t="shared" si="41"/>
        <v>C</v>
      </c>
      <c r="AI59" s="1" t="str">
        <f t="shared" si="41"/>
        <v>C</v>
      </c>
      <c r="AJ59" s="1" t="str">
        <f t="shared" si="41"/>
        <v>U</v>
      </c>
      <c r="AK59" s="1" t="str">
        <f t="shared" si="41"/>
        <v>G</v>
      </c>
      <c r="AL59" s="1" t="str">
        <f t="shared" si="41"/>
        <v>C</v>
      </c>
      <c r="AM59" s="1" t="str">
        <f t="shared" si="41"/>
        <v>C</v>
      </c>
      <c r="AN59" s="1" t="str">
        <f t="shared" si="41"/>
        <v>U</v>
      </c>
      <c r="AO59" s="1" t="str">
        <f t="shared" si="41"/>
        <v>G</v>
      </c>
      <c r="AP59" s="1" t="str">
        <f t="shared" si="41"/>
        <v>G</v>
      </c>
      <c r="AQ59" s="1" t="str">
        <f t="shared" si="41"/>
        <v>G</v>
      </c>
      <c r="AR59" s="1" t="str">
        <f t="shared" si="41"/>
        <v>A</v>
      </c>
      <c r="AS59" s="1" t="str">
        <f t="shared" si="41"/>
        <v>U</v>
      </c>
      <c r="AT59" s="1" t="str">
        <f t="shared" si="41"/>
        <v>G</v>
      </c>
      <c r="AU59" s="1" t="str">
        <f t="shared" si="41"/>
        <v>A</v>
      </c>
    </row>
    <row r="60" spans="1:47" ht="12.75">
      <c r="A60">
        <f t="shared" si="8"/>
        <v>54</v>
      </c>
      <c r="B60" s="96">
        <v>86</v>
      </c>
      <c r="C60" s="95" t="str">
        <f t="shared" si="26"/>
        <v>V</v>
      </c>
      <c r="D60" s="95" t="str">
        <f t="shared" si="9"/>
        <v>UCG</v>
      </c>
      <c r="E60" s="1" t="str">
        <f>VLOOKUP(D60,'Genetic Code'!$B$1:$E$64,3)</f>
        <v>ser</v>
      </c>
      <c r="F60" s="1" t="str">
        <f t="shared" si="10"/>
        <v>U</v>
      </c>
      <c r="G60" s="1" t="str">
        <f t="shared" si="11"/>
        <v>C</v>
      </c>
      <c r="H60" s="1" t="str">
        <f t="shared" si="12"/>
        <v>G</v>
      </c>
      <c r="I60">
        <f t="shared" si="27"/>
        <v>3</v>
      </c>
      <c r="J60">
        <f t="shared" si="28"/>
        <v>1</v>
      </c>
      <c r="K60">
        <f t="shared" si="29"/>
        <v>2</v>
      </c>
      <c r="L60"/>
      <c r="M60"/>
      <c r="AF60" s="1" t="str">
        <f>IF(AF46=0,"A",IF(AF46=1,"U",IF(AF46=2,"G",IF(AF46=3,"C"))))</f>
        <v>A</v>
      </c>
      <c r="AG60" s="1" t="str">
        <f aca="true" t="shared" si="42" ref="AG60:AU60">IF(AG46=0,"A",IF(AG46=1,"U",IF(AG46=2,"G",IF(AG46=3,"C"))))</f>
        <v>G</v>
      </c>
      <c r="AH60" s="1" t="str">
        <f t="shared" si="42"/>
        <v>U</v>
      </c>
      <c r="AI60" s="1" t="str">
        <f t="shared" si="42"/>
        <v>C</v>
      </c>
      <c r="AJ60" s="1" t="str">
        <f t="shared" si="42"/>
        <v>G</v>
      </c>
      <c r="AK60" s="1" t="str">
        <f t="shared" si="42"/>
        <v>G</v>
      </c>
      <c r="AL60" s="1" t="str">
        <f t="shared" si="42"/>
        <v>U</v>
      </c>
      <c r="AM60" s="1" t="str">
        <f t="shared" si="42"/>
        <v>G</v>
      </c>
      <c r="AN60" s="1" t="str">
        <f t="shared" si="42"/>
        <v>U</v>
      </c>
      <c r="AO60" s="1" t="str">
        <f t="shared" si="42"/>
        <v>C</v>
      </c>
      <c r="AP60" s="1" t="str">
        <f t="shared" si="42"/>
        <v>U</v>
      </c>
      <c r="AQ60" s="1" t="str">
        <f t="shared" si="42"/>
        <v>U</v>
      </c>
      <c r="AR60" s="1" t="str">
        <f t="shared" si="42"/>
        <v>C</v>
      </c>
      <c r="AS60" s="1" t="str">
        <f t="shared" si="42"/>
        <v>A</v>
      </c>
      <c r="AT60" s="1" t="str">
        <f t="shared" si="42"/>
        <v>C</v>
      </c>
      <c r="AU60" s="1" t="str">
        <f t="shared" si="42"/>
        <v>C</v>
      </c>
    </row>
    <row r="61" spans="1:13" ht="12.75">
      <c r="A61">
        <f t="shared" si="8"/>
        <v>55</v>
      </c>
      <c r="B61" s="96">
        <v>87</v>
      </c>
      <c r="C61" s="95" t="str">
        <f t="shared" si="26"/>
        <v>W</v>
      </c>
      <c r="D61" s="95" t="str">
        <f t="shared" si="9"/>
        <v>UCU</v>
      </c>
      <c r="E61" s="1" t="str">
        <f>VLOOKUP(D61,'Genetic Code'!$B$1:$E$64,3)</f>
        <v>ser</v>
      </c>
      <c r="F61" s="1" t="str">
        <f t="shared" si="10"/>
        <v>U</v>
      </c>
      <c r="G61" s="1" t="str">
        <f t="shared" si="11"/>
        <v>C</v>
      </c>
      <c r="H61" s="1" t="str">
        <f t="shared" si="12"/>
        <v>U</v>
      </c>
      <c r="I61">
        <f t="shared" si="27"/>
        <v>3</v>
      </c>
      <c r="J61">
        <f t="shared" si="28"/>
        <v>1</v>
      </c>
      <c r="K61">
        <f t="shared" si="29"/>
        <v>3</v>
      </c>
      <c r="L61"/>
      <c r="M61"/>
    </row>
    <row r="62" spans="1:13" ht="12.75">
      <c r="A62">
        <f t="shared" si="8"/>
        <v>56</v>
      </c>
      <c r="B62" s="96">
        <v>88</v>
      </c>
      <c r="C62" s="95" t="str">
        <f t="shared" si="26"/>
        <v>X</v>
      </c>
      <c r="D62" s="95" t="str">
        <f t="shared" si="9"/>
        <v>UGA</v>
      </c>
      <c r="E62" s="1" t="str">
        <f>VLOOKUP(D62,'Genetic Code'!$B$1:$E$64,3)</f>
        <v>STOP</v>
      </c>
      <c r="F62" s="1" t="str">
        <f t="shared" si="10"/>
        <v>U</v>
      </c>
      <c r="G62" s="1" t="str">
        <f t="shared" si="11"/>
        <v>G</v>
      </c>
      <c r="H62" s="1" t="str">
        <f t="shared" si="12"/>
        <v>A</v>
      </c>
      <c r="I62">
        <f t="shared" si="27"/>
        <v>3</v>
      </c>
      <c r="J62">
        <f t="shared" si="28"/>
        <v>2</v>
      </c>
      <c r="K62">
        <f t="shared" si="29"/>
        <v>0</v>
      </c>
      <c r="L62"/>
      <c r="M62"/>
    </row>
    <row r="63" spans="1:32" ht="12.75">
      <c r="A63">
        <f t="shared" si="8"/>
        <v>57</v>
      </c>
      <c r="B63" s="96">
        <v>89</v>
      </c>
      <c r="C63" s="95" t="str">
        <f t="shared" si="26"/>
        <v>Y</v>
      </c>
      <c r="D63" s="95" t="str">
        <f t="shared" si="9"/>
        <v>UGC</v>
      </c>
      <c r="E63" s="1" t="str">
        <f>VLOOKUP(D63,'Genetic Code'!$B$1:$E$64,3)</f>
        <v>cys</v>
      </c>
      <c r="F63" s="1" t="str">
        <f t="shared" si="10"/>
        <v>U</v>
      </c>
      <c r="G63" s="1" t="str">
        <f t="shared" si="11"/>
        <v>G</v>
      </c>
      <c r="H63" s="1" t="str">
        <f t="shared" si="12"/>
        <v>C</v>
      </c>
      <c r="I63">
        <f t="shared" si="27"/>
        <v>3</v>
      </c>
      <c r="J63">
        <f t="shared" si="28"/>
        <v>2</v>
      </c>
      <c r="K63">
        <f t="shared" si="29"/>
        <v>1</v>
      </c>
      <c r="L63"/>
      <c r="M63"/>
      <c r="AF63" s="1">
        <v>10</v>
      </c>
    </row>
    <row r="64" spans="1:13" ht="12.75">
      <c r="A64">
        <f t="shared" si="8"/>
        <v>58</v>
      </c>
      <c r="B64" s="96">
        <v>90</v>
      </c>
      <c r="C64" s="95" t="str">
        <f t="shared" si="26"/>
        <v>Z</v>
      </c>
      <c r="D64" s="95" t="str">
        <f t="shared" si="9"/>
        <v>UGG</v>
      </c>
      <c r="E64" s="1" t="str">
        <f>VLOOKUP(D64,'Genetic Code'!$B$1:$E$64,3)</f>
        <v>trp</v>
      </c>
      <c r="F64" s="1" t="str">
        <f t="shared" si="10"/>
        <v>U</v>
      </c>
      <c r="G64" s="1" t="str">
        <f t="shared" si="11"/>
        <v>G</v>
      </c>
      <c r="H64" s="1" t="str">
        <f t="shared" si="12"/>
        <v>G</v>
      </c>
      <c r="I64">
        <f t="shared" si="27"/>
        <v>3</v>
      </c>
      <c r="J64">
        <f t="shared" si="28"/>
        <v>2</v>
      </c>
      <c r="K64">
        <f t="shared" si="29"/>
        <v>2</v>
      </c>
      <c r="L64"/>
      <c r="M64"/>
    </row>
    <row r="65" spans="1:13" ht="12.75">
      <c r="A65">
        <f t="shared" si="8"/>
        <v>59</v>
      </c>
      <c r="B65" s="96">
        <v>91</v>
      </c>
      <c r="C65" s="95" t="str">
        <f t="shared" si="26"/>
        <v>[</v>
      </c>
      <c r="D65" s="95" t="str">
        <f t="shared" si="9"/>
        <v>UGU</v>
      </c>
      <c r="E65" s="1" t="str">
        <f>VLOOKUP(D65,'Genetic Code'!$B$1:$E$64,3)</f>
        <v>cys</v>
      </c>
      <c r="F65" s="1" t="str">
        <f t="shared" si="10"/>
        <v>U</v>
      </c>
      <c r="G65" s="1" t="str">
        <f t="shared" si="11"/>
        <v>G</v>
      </c>
      <c r="H65" s="1" t="str">
        <f t="shared" si="12"/>
        <v>U</v>
      </c>
      <c r="I65">
        <f t="shared" si="27"/>
        <v>3</v>
      </c>
      <c r="J65">
        <f t="shared" si="28"/>
        <v>2</v>
      </c>
      <c r="K65">
        <f t="shared" si="29"/>
        <v>3</v>
      </c>
      <c r="L65"/>
      <c r="M65"/>
    </row>
    <row r="66" spans="1:13" ht="12.75">
      <c r="A66">
        <f t="shared" si="8"/>
        <v>60</v>
      </c>
      <c r="B66" s="96">
        <v>92</v>
      </c>
      <c r="C66" s="95" t="str">
        <f t="shared" si="26"/>
        <v>\</v>
      </c>
      <c r="D66" s="95" t="str">
        <f t="shared" si="9"/>
        <v>UUA</v>
      </c>
      <c r="E66" s="1" t="str">
        <f>VLOOKUP(D66,'Genetic Code'!$B$1:$E$64,3)</f>
        <v>leu</v>
      </c>
      <c r="F66" s="1" t="str">
        <f t="shared" si="10"/>
        <v>U</v>
      </c>
      <c r="G66" s="1" t="str">
        <f t="shared" si="11"/>
        <v>U</v>
      </c>
      <c r="H66" s="1" t="str">
        <f t="shared" si="12"/>
        <v>A</v>
      </c>
      <c r="I66">
        <f t="shared" si="27"/>
        <v>3</v>
      </c>
      <c r="J66">
        <f t="shared" si="28"/>
        <v>3</v>
      </c>
      <c r="K66">
        <f t="shared" si="29"/>
        <v>0</v>
      </c>
      <c r="L66"/>
      <c r="M66"/>
    </row>
    <row r="67" spans="1:13" ht="12.75">
      <c r="A67">
        <f t="shared" si="8"/>
        <v>61</v>
      </c>
      <c r="B67" s="96">
        <v>93</v>
      </c>
      <c r="C67" s="95" t="str">
        <f t="shared" si="26"/>
        <v>]</v>
      </c>
      <c r="D67" s="95" t="str">
        <f t="shared" si="9"/>
        <v>UUC</v>
      </c>
      <c r="E67" s="1" t="str">
        <f>VLOOKUP(D67,'Genetic Code'!$B$1:$E$64,3)</f>
        <v>phe</v>
      </c>
      <c r="F67" s="1" t="str">
        <f t="shared" si="10"/>
        <v>U</v>
      </c>
      <c r="G67" s="1" t="str">
        <f t="shared" si="11"/>
        <v>U</v>
      </c>
      <c r="H67" s="1" t="str">
        <f t="shared" si="12"/>
        <v>C</v>
      </c>
      <c r="I67">
        <f t="shared" si="27"/>
        <v>3</v>
      </c>
      <c r="J67">
        <f t="shared" si="28"/>
        <v>3</v>
      </c>
      <c r="K67">
        <f t="shared" si="29"/>
        <v>1</v>
      </c>
      <c r="L67"/>
      <c r="M67"/>
    </row>
    <row r="68" spans="1:13" ht="12.75">
      <c r="A68">
        <f t="shared" si="8"/>
        <v>62</v>
      </c>
      <c r="B68" s="96">
        <v>94</v>
      </c>
      <c r="C68" s="95" t="str">
        <f t="shared" si="26"/>
        <v>^</v>
      </c>
      <c r="D68" s="95" t="str">
        <f t="shared" si="9"/>
        <v>UUG</v>
      </c>
      <c r="E68" s="1" t="str">
        <f>VLOOKUP(D68,'Genetic Code'!$B$1:$E$64,3)</f>
        <v>leu</v>
      </c>
      <c r="F68" s="1" t="str">
        <f t="shared" si="10"/>
        <v>U</v>
      </c>
      <c r="G68" s="1" t="str">
        <f t="shared" si="11"/>
        <v>U</v>
      </c>
      <c r="H68" s="1" t="str">
        <f t="shared" si="12"/>
        <v>G</v>
      </c>
      <c r="I68">
        <f t="shared" si="27"/>
        <v>3</v>
      </c>
      <c r="J68">
        <f t="shared" si="28"/>
        <v>3</v>
      </c>
      <c r="K68">
        <f t="shared" si="29"/>
        <v>2</v>
      </c>
      <c r="L68"/>
      <c r="M68"/>
    </row>
    <row r="69" spans="1:13" ht="12.75">
      <c r="A69">
        <f t="shared" si="8"/>
        <v>63</v>
      </c>
      <c r="B69" s="96">
        <v>95</v>
      </c>
      <c r="C69" s="95" t="str">
        <f t="shared" si="26"/>
        <v>_</v>
      </c>
      <c r="D69" s="95" t="str">
        <f t="shared" si="9"/>
        <v>UUU</v>
      </c>
      <c r="E69" s="1" t="str">
        <f>VLOOKUP(D69,'Genetic Code'!$B$1:$E$64,3)</f>
        <v>phe</v>
      </c>
      <c r="F69" s="1" t="str">
        <f t="shared" si="10"/>
        <v>U</v>
      </c>
      <c r="G69" s="1" t="str">
        <f t="shared" si="11"/>
        <v>U</v>
      </c>
      <c r="H69" s="1" t="str">
        <f t="shared" si="12"/>
        <v>U</v>
      </c>
      <c r="I69">
        <f t="shared" si="27"/>
        <v>3</v>
      </c>
      <c r="J69">
        <f t="shared" si="28"/>
        <v>3</v>
      </c>
      <c r="K69">
        <f t="shared" si="29"/>
        <v>3</v>
      </c>
      <c r="L69"/>
      <c r="M69"/>
    </row>
    <row r="70" spans="12:13" ht="12.75">
      <c r="L70"/>
      <c r="M70"/>
    </row>
    <row r="71" spans="12:13" ht="12.75">
      <c r="L71"/>
      <c r="M71"/>
    </row>
    <row r="72" spans="12:13" ht="12.75">
      <c r="L72"/>
      <c r="M72"/>
    </row>
    <row r="73" spans="12:13" ht="12.75">
      <c r="L73"/>
      <c r="M73"/>
    </row>
    <row r="74" spans="1:61" s="73" customFormat="1" ht="12.75">
      <c r="A74"/>
      <c r="B74"/>
      <c r="C74"/>
      <c r="D74"/>
      <c r="E74" s="1"/>
      <c r="F74"/>
      <c r="G74"/>
      <c r="H74"/>
      <c r="I74"/>
      <c r="J74"/>
      <c r="K74"/>
      <c r="L74"/>
      <c r="M74"/>
      <c r="N74" s="2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05"/>
      <c r="AW74"/>
      <c r="AX74" s="25"/>
      <c r="AY74" s="25"/>
      <c r="AZ74" s="25"/>
      <c r="BA74"/>
      <c r="BB74"/>
      <c r="BC74"/>
      <c r="BD74"/>
      <c r="BE74"/>
      <c r="BF74"/>
      <c r="BG74"/>
      <c r="BH74"/>
      <c r="BI74"/>
    </row>
    <row r="75" spans="12:13" ht="12.75">
      <c r="L75"/>
      <c r="M75"/>
    </row>
    <row r="76" spans="12:13" ht="12.75">
      <c r="L76"/>
      <c r="M76"/>
    </row>
    <row r="77" spans="12:13" ht="12.75">
      <c r="L77"/>
      <c r="M77"/>
    </row>
    <row r="78" spans="12:13" ht="12.75">
      <c r="L78"/>
      <c r="M78"/>
    </row>
    <row r="79" spans="1:61" s="73" customFormat="1" ht="12.75">
      <c r="A79"/>
      <c r="B79"/>
      <c r="C79"/>
      <c r="D79"/>
      <c r="E79" s="1"/>
      <c r="F79"/>
      <c r="G79"/>
      <c r="H79"/>
      <c r="I79"/>
      <c r="J79"/>
      <c r="K79"/>
      <c r="L79"/>
      <c r="M79"/>
      <c r="N79" s="2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05"/>
      <c r="AW79"/>
      <c r="AX79" s="25"/>
      <c r="AY79" s="25"/>
      <c r="AZ79" s="25"/>
      <c r="BA79"/>
      <c r="BB79"/>
      <c r="BC79"/>
      <c r="BD79"/>
      <c r="BE79"/>
      <c r="BF79"/>
      <c r="BG79"/>
      <c r="BH79"/>
      <c r="BI79"/>
    </row>
    <row r="80" spans="12:13" ht="12.75">
      <c r="L80"/>
      <c r="M80"/>
    </row>
    <row r="81" spans="12:13" ht="12.75">
      <c r="L81"/>
      <c r="M81"/>
    </row>
    <row r="82" spans="12:13" ht="12.75">
      <c r="L82"/>
      <c r="M82"/>
    </row>
    <row r="83" spans="12:13" ht="12.75">
      <c r="L83"/>
      <c r="M83"/>
    </row>
    <row r="84" spans="12:13" ht="12.75">
      <c r="L84"/>
      <c r="M84"/>
    </row>
    <row r="85" spans="12:13" ht="12.75">
      <c r="L85"/>
      <c r="M85"/>
    </row>
    <row r="86" spans="12:13" ht="12.75">
      <c r="L86"/>
      <c r="M86"/>
    </row>
    <row r="87" spans="12:13" ht="12.75">
      <c r="L87"/>
      <c r="M87"/>
    </row>
    <row r="88" spans="12:13" ht="12.75">
      <c r="L88"/>
      <c r="M88"/>
    </row>
    <row r="89" spans="12:13" ht="12.75">
      <c r="L89"/>
      <c r="M89"/>
    </row>
    <row r="90" spans="12:13" ht="12.75">
      <c r="L90"/>
      <c r="M90"/>
    </row>
    <row r="91" spans="12:13" ht="12.75">
      <c r="L91"/>
      <c r="M91"/>
    </row>
    <row r="92" spans="12:13" ht="12.75">
      <c r="L92"/>
      <c r="M92"/>
    </row>
    <row r="93" spans="12:13" ht="12.75">
      <c r="L93"/>
      <c r="M93"/>
    </row>
    <row r="94" spans="12:13" ht="12.75">
      <c r="L94"/>
      <c r="M94"/>
    </row>
    <row r="95" spans="12:13" ht="12.75">
      <c r="L95"/>
      <c r="M95"/>
    </row>
    <row r="96" spans="12:13" ht="12.75">
      <c r="L96"/>
      <c r="M96"/>
    </row>
    <row r="97" spans="12:13" ht="12.75">
      <c r="L97"/>
      <c r="M97"/>
    </row>
    <row r="98" spans="12:13" ht="12.75">
      <c r="L98"/>
      <c r="M98"/>
    </row>
    <row r="99" spans="12:13" ht="12.75">
      <c r="L99"/>
      <c r="M99"/>
    </row>
    <row r="100" spans="12:13" ht="12.75">
      <c r="L100"/>
      <c r="M100"/>
    </row>
    <row r="101" spans="12:13" ht="12.75">
      <c r="L101"/>
      <c r="M101"/>
    </row>
    <row r="102" spans="12:13" ht="12.75">
      <c r="L102"/>
      <c r="M102"/>
    </row>
    <row r="103" spans="12:13" ht="12.75">
      <c r="L103"/>
      <c r="M103"/>
    </row>
    <row r="104" spans="12:13" ht="12.75">
      <c r="L104"/>
      <c r="M104"/>
    </row>
    <row r="105" spans="12:13" ht="12.75">
      <c r="L105"/>
      <c r="M105"/>
    </row>
    <row r="106" spans="12:13" ht="12.75">
      <c r="L106"/>
      <c r="M106"/>
    </row>
    <row r="107" spans="12:13" ht="12.75">
      <c r="L107"/>
      <c r="M107"/>
    </row>
    <row r="108" spans="12:13" ht="12.75">
      <c r="L108"/>
      <c r="M108"/>
    </row>
    <row r="109" spans="12:13" ht="12.75">
      <c r="L109"/>
      <c r="M109"/>
    </row>
    <row r="110" spans="12:13" ht="12.75">
      <c r="L110"/>
      <c r="M110"/>
    </row>
    <row r="111" spans="12:13" ht="12.75">
      <c r="L111"/>
      <c r="M111"/>
    </row>
    <row r="112" spans="12:13" ht="12.75">
      <c r="L112"/>
      <c r="M112"/>
    </row>
    <row r="113" spans="12:13" ht="12.75">
      <c r="L113"/>
      <c r="M113"/>
    </row>
    <row r="114" spans="12:13" ht="12.75">
      <c r="L114"/>
      <c r="M114"/>
    </row>
    <row r="115" spans="12:13" ht="12.75">
      <c r="L115"/>
      <c r="M115"/>
    </row>
    <row r="116" spans="12:13" ht="12.75">
      <c r="L116"/>
      <c r="M116"/>
    </row>
    <row r="117" spans="12:13" ht="12.75">
      <c r="L117"/>
      <c r="M117"/>
    </row>
    <row r="118" spans="12:13" ht="12.75">
      <c r="L118"/>
      <c r="M118"/>
    </row>
    <row r="119" spans="12:13" ht="12.75">
      <c r="L119"/>
      <c r="M119"/>
    </row>
    <row r="120" spans="12:13" ht="12.75">
      <c r="L120"/>
      <c r="M120"/>
    </row>
    <row r="121" spans="12:13" ht="12.75">
      <c r="L121"/>
      <c r="M121"/>
    </row>
    <row r="122" spans="12:13" ht="12.75">
      <c r="L122"/>
      <c r="M122"/>
    </row>
    <row r="123" spans="12:13" ht="12.75">
      <c r="L123"/>
      <c r="M123"/>
    </row>
    <row r="124" spans="12:13" ht="12.75">
      <c r="L124"/>
      <c r="M124"/>
    </row>
    <row r="125" spans="12:13" ht="12.75">
      <c r="L125"/>
      <c r="M125"/>
    </row>
    <row r="126" spans="12:13" ht="12.75">
      <c r="L126"/>
      <c r="M126"/>
    </row>
    <row r="127" spans="12:13" ht="12.75">
      <c r="L127"/>
      <c r="M127"/>
    </row>
    <row r="128" spans="12:13" ht="12.75">
      <c r="L128"/>
      <c r="M128"/>
    </row>
    <row r="129" spans="12:13" ht="12.75">
      <c r="L129"/>
      <c r="M129"/>
    </row>
    <row r="130" spans="12:13" ht="12.75">
      <c r="L130"/>
      <c r="M130"/>
    </row>
    <row r="131" spans="12:13" ht="12.75">
      <c r="L131"/>
      <c r="M131"/>
    </row>
    <row r="132" spans="12:13" ht="12.75">
      <c r="L132"/>
      <c r="M132"/>
    </row>
    <row r="133" spans="12:13" ht="12.75">
      <c r="L133"/>
      <c r="M133"/>
    </row>
    <row r="134" spans="12:13" ht="12.75">
      <c r="L134"/>
      <c r="M134"/>
    </row>
    <row r="135" spans="12:13" ht="12.75">
      <c r="L135"/>
      <c r="M135"/>
    </row>
    <row r="136" spans="12:13" ht="12.75">
      <c r="L136"/>
      <c r="M136"/>
    </row>
    <row r="137" spans="12:13" ht="12.75">
      <c r="L137"/>
      <c r="M137"/>
    </row>
    <row r="138" spans="12:13" ht="12.75">
      <c r="L138"/>
      <c r="M138"/>
    </row>
    <row r="139" spans="12:13" ht="12.75">
      <c r="L139"/>
      <c r="M139"/>
    </row>
    <row r="140" spans="12:13" ht="12.75">
      <c r="L140"/>
      <c r="M140"/>
    </row>
    <row r="141" spans="12:13" ht="12.75">
      <c r="L141"/>
      <c r="M141"/>
    </row>
    <row r="142" spans="12:13" ht="12.75">
      <c r="L142"/>
      <c r="M142"/>
    </row>
    <row r="143" spans="12:13" ht="12.75">
      <c r="L143"/>
      <c r="M143"/>
    </row>
    <row r="144" spans="12:13" ht="12.75">
      <c r="L144"/>
      <c r="M144"/>
    </row>
    <row r="145" spans="12:13" ht="12.75">
      <c r="L145"/>
      <c r="M145"/>
    </row>
    <row r="146" spans="12:13" ht="12.75">
      <c r="L146"/>
      <c r="M146"/>
    </row>
    <row r="147" spans="12:13" ht="12.75">
      <c r="L147"/>
      <c r="M147"/>
    </row>
    <row r="148" spans="12:13" ht="12.75">
      <c r="L148"/>
      <c r="M148"/>
    </row>
    <row r="149" spans="12:13" ht="12.75">
      <c r="L149"/>
      <c r="M149"/>
    </row>
    <row r="150" spans="12:13" ht="12.75">
      <c r="L150"/>
      <c r="M150"/>
    </row>
    <row r="151" spans="12:13" ht="12.75">
      <c r="L151"/>
      <c r="M151"/>
    </row>
    <row r="152" spans="12:13" ht="12.75">
      <c r="L152"/>
      <c r="M152"/>
    </row>
    <row r="153" spans="12:13" ht="12.75">
      <c r="L153"/>
      <c r="M153"/>
    </row>
    <row r="154" spans="12:13" ht="12.75">
      <c r="L154"/>
      <c r="M154"/>
    </row>
    <row r="155" spans="12:13" ht="12.75">
      <c r="L155"/>
      <c r="M155"/>
    </row>
    <row r="156" spans="12:13" ht="12.75">
      <c r="L156"/>
      <c r="M156"/>
    </row>
    <row r="157" spans="12:13" ht="12.75">
      <c r="L157"/>
      <c r="M157"/>
    </row>
    <row r="158" spans="12:13" ht="12.75">
      <c r="L158"/>
      <c r="M158"/>
    </row>
    <row r="159" spans="12:13" ht="12.75">
      <c r="L159"/>
      <c r="M159"/>
    </row>
    <row r="160" spans="12:13" ht="12.75">
      <c r="L160"/>
      <c r="M160"/>
    </row>
    <row r="161" spans="12:13" ht="12.75">
      <c r="L161"/>
      <c r="M161"/>
    </row>
    <row r="162" spans="12:13" ht="12.75">
      <c r="L162"/>
      <c r="M162"/>
    </row>
    <row r="163" spans="12:13" ht="12.75">
      <c r="L163"/>
      <c r="M163"/>
    </row>
    <row r="164" spans="12:13" ht="12.75">
      <c r="L164"/>
      <c r="M164"/>
    </row>
    <row r="165" spans="12:13" ht="12.75">
      <c r="L165"/>
      <c r="M165"/>
    </row>
    <row r="166" spans="12:13" ht="12.75">
      <c r="L166"/>
      <c r="M166"/>
    </row>
    <row r="167" spans="12:13" ht="12.75">
      <c r="L167"/>
      <c r="M167"/>
    </row>
    <row r="168" spans="12:13" ht="12.75">
      <c r="L168"/>
      <c r="M168"/>
    </row>
    <row r="169" spans="12:13" ht="12.75">
      <c r="L169"/>
      <c r="M169"/>
    </row>
    <row r="170" spans="12:13" ht="12.75">
      <c r="L170"/>
      <c r="M170"/>
    </row>
    <row r="171" spans="12:13" ht="12.75">
      <c r="L171"/>
      <c r="M171"/>
    </row>
    <row r="172" spans="12:13" ht="12.75">
      <c r="L172"/>
      <c r="M172"/>
    </row>
    <row r="173" spans="12:13" ht="12.75">
      <c r="L173"/>
      <c r="M173"/>
    </row>
    <row r="174" spans="12:13" ht="12.75">
      <c r="L174"/>
      <c r="M174"/>
    </row>
    <row r="175" spans="12:13" ht="12.75">
      <c r="L175"/>
      <c r="M175"/>
    </row>
    <row r="176" spans="12:13" ht="12.75">
      <c r="L176"/>
      <c r="M176"/>
    </row>
    <row r="177" spans="12:13" ht="12.75">
      <c r="L177"/>
      <c r="M177"/>
    </row>
    <row r="178" spans="12:13" ht="12.75">
      <c r="L178"/>
      <c r="M178"/>
    </row>
    <row r="179" spans="12:13" ht="12.75">
      <c r="L179"/>
      <c r="M179"/>
    </row>
    <row r="180" spans="12:13" ht="12.75">
      <c r="L180"/>
      <c r="M180"/>
    </row>
    <row r="181" spans="12:13" ht="12.75">
      <c r="L181"/>
      <c r="M181"/>
    </row>
    <row r="182" spans="12:13" ht="12.75">
      <c r="L182"/>
      <c r="M182"/>
    </row>
    <row r="183" spans="12:13" ht="12.75">
      <c r="L183"/>
      <c r="M183"/>
    </row>
    <row r="184" spans="12:13" ht="12.75">
      <c r="L184"/>
      <c r="M184"/>
    </row>
    <row r="185" spans="12:13" ht="12.75">
      <c r="L185"/>
      <c r="M185"/>
    </row>
    <row r="186" spans="12:13" ht="12.75">
      <c r="L186"/>
      <c r="M186"/>
    </row>
    <row r="187" spans="12:13" ht="12.75">
      <c r="L187"/>
      <c r="M187"/>
    </row>
    <row r="188" spans="12:13" ht="12.75">
      <c r="L188"/>
      <c r="M188"/>
    </row>
    <row r="189" spans="12:13" ht="12.75">
      <c r="L189"/>
      <c r="M189"/>
    </row>
    <row r="190" spans="12:13" ht="12.75">
      <c r="L190"/>
      <c r="M190"/>
    </row>
    <row r="191" spans="12:13" ht="12.75">
      <c r="L191"/>
      <c r="M191"/>
    </row>
    <row r="192" spans="12:13" ht="12.75">
      <c r="L192"/>
      <c r="M192"/>
    </row>
    <row r="193" spans="12:13" ht="12.75">
      <c r="L193"/>
      <c r="M193"/>
    </row>
    <row r="194" spans="12:13" ht="12.75">
      <c r="L194"/>
      <c r="M194"/>
    </row>
    <row r="195" spans="12:13" ht="12.75">
      <c r="L195"/>
      <c r="M195"/>
    </row>
    <row r="196" spans="12:13" ht="12.75">
      <c r="L196"/>
      <c r="M196"/>
    </row>
    <row r="197" spans="12:13" ht="12.75">
      <c r="L197"/>
      <c r="M197"/>
    </row>
    <row r="198" spans="12:13" ht="12.75">
      <c r="L198"/>
      <c r="M198"/>
    </row>
    <row r="199" spans="12:13" ht="12.75">
      <c r="L199"/>
      <c r="M199"/>
    </row>
    <row r="200" spans="12:13" ht="12.75">
      <c r="L200"/>
      <c r="M200"/>
    </row>
    <row r="201" spans="12:13" ht="12.75">
      <c r="L201"/>
      <c r="M201"/>
    </row>
    <row r="202" spans="12:13" ht="12.75">
      <c r="L202"/>
      <c r="M202"/>
    </row>
    <row r="203" spans="12:13" ht="12.75">
      <c r="L203"/>
      <c r="M203"/>
    </row>
    <row r="204" spans="12:13" ht="12.75">
      <c r="L204"/>
      <c r="M204"/>
    </row>
    <row r="205" spans="12:13" ht="12.75">
      <c r="L205"/>
      <c r="M205"/>
    </row>
    <row r="206" spans="12:13" ht="12.75">
      <c r="L206"/>
      <c r="M206"/>
    </row>
    <row r="207" spans="12:13" ht="12.75">
      <c r="L207"/>
      <c r="M207"/>
    </row>
    <row r="208" spans="12:13" ht="12.75">
      <c r="L208"/>
      <c r="M208"/>
    </row>
    <row r="209" spans="12:13" ht="12.75">
      <c r="L209"/>
      <c r="M209"/>
    </row>
    <row r="210" spans="12:13" ht="12.75">
      <c r="L210"/>
      <c r="M210"/>
    </row>
    <row r="211" spans="12:13" ht="12.75">
      <c r="L211"/>
      <c r="M211"/>
    </row>
    <row r="212" spans="12:13" ht="12.75">
      <c r="L212"/>
      <c r="M212"/>
    </row>
    <row r="213" spans="12:13" ht="12.75">
      <c r="L213"/>
      <c r="M213"/>
    </row>
    <row r="214" spans="12:13" ht="12.75">
      <c r="L214"/>
      <c r="M214"/>
    </row>
    <row r="215" spans="12:13" ht="12.75">
      <c r="L215"/>
      <c r="M215"/>
    </row>
    <row r="216" spans="12:13" ht="12.75">
      <c r="L216"/>
      <c r="M216"/>
    </row>
    <row r="217" spans="12:13" ht="12.75">
      <c r="L217"/>
      <c r="M217"/>
    </row>
    <row r="218" spans="12:13" ht="12.75">
      <c r="L218"/>
      <c r="M218"/>
    </row>
    <row r="219" spans="12:13" ht="12.75">
      <c r="L219"/>
      <c r="M219"/>
    </row>
    <row r="220" spans="12:13" ht="12.75">
      <c r="L220"/>
      <c r="M220"/>
    </row>
    <row r="221" spans="12:13" ht="12.75">
      <c r="L221"/>
      <c r="M221"/>
    </row>
    <row r="222" spans="12:13" ht="12.75">
      <c r="L222"/>
      <c r="M222"/>
    </row>
    <row r="223" spans="12:13" ht="12.75">
      <c r="L223"/>
      <c r="M223"/>
    </row>
    <row r="224" spans="12:13" ht="12.75">
      <c r="L224"/>
      <c r="M224"/>
    </row>
    <row r="225" spans="12:13" ht="12.75">
      <c r="L225"/>
      <c r="M225"/>
    </row>
    <row r="226" spans="12:13" ht="12.75">
      <c r="L226"/>
      <c r="M226"/>
    </row>
    <row r="227" spans="12:13" ht="12.75">
      <c r="L227"/>
      <c r="M227"/>
    </row>
    <row r="228" spans="12:13" ht="12.75">
      <c r="L228"/>
      <c r="M228"/>
    </row>
    <row r="229" spans="12:13" ht="12.75">
      <c r="L229"/>
      <c r="M22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15:K20"/>
  <sheetViews>
    <sheetView workbookViewId="0" topLeftCell="A1">
      <selection activeCell="F21" sqref="F21"/>
    </sheetView>
  </sheetViews>
  <sheetFormatPr defaultColWidth="9.140625" defaultRowHeight="12.75"/>
  <cols>
    <col min="10" max="10" width="12.00390625" style="0" customWidth="1"/>
  </cols>
  <sheetData>
    <row r="15" ht="12.75">
      <c r="J15">
        <f>H20-64</f>
        <v>17</v>
      </c>
    </row>
    <row r="17" spans="6:8" ht="12.75">
      <c r="F17">
        <v>16</v>
      </c>
      <c r="G17">
        <v>2</v>
      </c>
      <c r="H17">
        <v>32768</v>
      </c>
    </row>
    <row r="19" spans="6:11" ht="12.75">
      <c r="F19" t="s">
        <v>325</v>
      </c>
      <c r="G19" t="s">
        <v>326</v>
      </c>
      <c r="H19" t="s">
        <v>327</v>
      </c>
      <c r="I19" t="s">
        <v>328</v>
      </c>
      <c r="J19" t="s">
        <v>329</v>
      </c>
      <c r="K19" t="s">
        <v>330</v>
      </c>
    </row>
    <row r="20" spans="6:11" ht="12.75">
      <c r="F20" s="107">
        <v>5</v>
      </c>
      <c r="G20" s="107">
        <v>3</v>
      </c>
      <c r="H20">
        <f>G20^(F20-1)</f>
        <v>81</v>
      </c>
      <c r="I20" s="107">
        <v>3</v>
      </c>
      <c r="J20">
        <f>F20*I20</f>
        <v>15</v>
      </c>
      <c r="K20">
        <f>J20*16</f>
        <v>240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Warren Design 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Van Warren</dc:creator>
  <cp:keywords/>
  <dc:description/>
  <cp:lastModifiedBy>L. Van Warren</cp:lastModifiedBy>
  <cp:lastPrinted>1999-09-11T00:42:02Z</cp:lastPrinted>
  <dcterms:created xsi:type="dcterms:W3CDTF">1999-09-10T21:23:07Z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