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985" windowHeight="11340"/>
  </bookViews>
  <sheets>
    <sheet name="BOM" sheetId="1" r:id="rId1"/>
    <sheet name="Screw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81" i="1"/>
  <c r="O66"/>
  <c r="O63"/>
  <c r="O64"/>
  <c r="O68"/>
  <c r="O67"/>
  <c r="P67" s="1"/>
  <c r="O62"/>
  <c r="O61"/>
  <c r="P61" s="1"/>
  <c r="O60"/>
  <c r="O59"/>
  <c r="P59" s="1"/>
  <c r="O58"/>
  <c r="O57"/>
  <c r="P57" s="1"/>
  <c r="O56"/>
  <c r="P48"/>
  <c r="P43"/>
  <c r="P44"/>
  <c r="P49"/>
  <c r="P50"/>
  <c r="P51"/>
  <c r="P52"/>
  <c r="O45"/>
  <c r="P45" s="1"/>
  <c r="P39"/>
  <c r="P68"/>
  <c r="P5"/>
  <c r="P6"/>
  <c r="P7"/>
  <c r="P8"/>
  <c r="P9"/>
  <c r="P10"/>
  <c r="P11"/>
  <c r="P12"/>
  <c r="P13"/>
  <c r="P14"/>
  <c r="P15"/>
  <c r="P16"/>
  <c r="P17"/>
  <c r="P18"/>
  <c r="P20"/>
  <c r="P21"/>
  <c r="P22"/>
  <c r="P23"/>
  <c r="P24"/>
  <c r="P25"/>
  <c r="P41"/>
  <c r="P42"/>
  <c r="P70"/>
  <c r="P27"/>
  <c r="P29"/>
  <c r="P30"/>
  <c r="P31"/>
  <c r="P32"/>
  <c r="P33"/>
  <c r="P34"/>
  <c r="P35"/>
  <c r="P36"/>
  <c r="P37"/>
  <c r="P53"/>
  <c r="P54"/>
  <c r="P47"/>
  <c r="P55"/>
  <c r="P72"/>
  <c r="P73"/>
  <c r="P74"/>
  <c r="P75"/>
  <c r="P76"/>
  <c r="P77"/>
  <c r="P46"/>
  <c r="P71"/>
  <c r="P56"/>
  <c r="P58"/>
  <c r="P60"/>
  <c r="P62"/>
  <c r="P63"/>
  <c r="P64"/>
  <c r="P65"/>
  <c r="P66"/>
  <c r="P69"/>
  <c r="N25" i="2"/>
  <c r="N26" s="1"/>
  <c r="M25"/>
  <c r="M26" s="1"/>
  <c r="L25"/>
  <c r="L26" s="1"/>
  <c r="L27" s="1"/>
  <c r="N15"/>
  <c r="N16" s="1"/>
  <c r="M15"/>
  <c r="M16" s="1"/>
  <c r="L15"/>
  <c r="L16" s="1"/>
  <c r="G26"/>
  <c r="H25"/>
  <c r="H26" s="1"/>
  <c r="G24"/>
  <c r="G21"/>
  <c r="H20"/>
  <c r="H21" s="1"/>
  <c r="H15"/>
  <c r="H16"/>
  <c r="G14"/>
  <c r="G19"/>
  <c r="G16" s="1"/>
  <c r="E10"/>
  <c r="E12" s="1"/>
  <c r="F10"/>
  <c r="F25" s="1"/>
  <c r="F26" s="1"/>
  <c r="G10"/>
  <c r="G12" s="1"/>
  <c r="L10"/>
  <c r="L12" s="1"/>
  <c r="M10"/>
  <c r="M12" s="1"/>
  <c r="N10"/>
  <c r="N12" s="1"/>
  <c r="Q10"/>
  <c r="Q12" s="1"/>
  <c r="R10"/>
  <c r="R12" s="1"/>
  <c r="D10"/>
  <c r="D25" s="1"/>
  <c r="D26" s="1"/>
  <c r="H8"/>
  <c r="H7"/>
  <c r="H6"/>
  <c r="P1" i="1" l="1"/>
  <c r="L17" i="2"/>
  <c r="D15"/>
  <c r="D16" s="1"/>
  <c r="F15"/>
  <c r="F16" s="1"/>
  <c r="D20"/>
  <c r="D21" s="1"/>
  <c r="D22" s="1"/>
  <c r="F20"/>
  <c r="F21" s="1"/>
  <c r="E15"/>
  <c r="E16" s="1"/>
  <c r="D17" s="1"/>
  <c r="E20"/>
  <c r="E21" s="1"/>
  <c r="E25"/>
  <c r="E26" s="1"/>
  <c r="D27" s="1"/>
  <c r="D12"/>
  <c r="F12"/>
</calcChain>
</file>

<file path=xl/sharedStrings.xml><?xml version="1.0" encoding="utf-8"?>
<sst xmlns="http://schemas.openxmlformats.org/spreadsheetml/2006/main" count="444" uniqueCount="245">
  <si>
    <t>C2</t>
  </si>
  <si>
    <t>uF</t>
  </si>
  <si>
    <t>V</t>
  </si>
  <si>
    <t>C3</t>
  </si>
  <si>
    <t>C4</t>
  </si>
  <si>
    <t>disc ceramic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</si>
  <si>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</si>
  <si>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</si>
  <si>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</si>
  <si>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</si>
  <si>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</si>
  <si>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</si>
  <si>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</si>
  <si>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</si>
  <si>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</si>
  <si>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</si>
  <si>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electrolytic</t>
  </si>
  <si>
    <t>pF</t>
  </si>
  <si>
    <t>mica</t>
  </si>
  <si>
    <t>D1</t>
  </si>
  <si>
    <t>1N34A</t>
  </si>
  <si>
    <t>diode</t>
  </si>
  <si>
    <t>germanium</t>
  </si>
  <si>
    <t>capacitor</t>
  </si>
  <si>
    <t>D2</t>
  </si>
  <si>
    <t>1N4148</t>
  </si>
  <si>
    <t>silicon</t>
  </si>
  <si>
    <t>D3</t>
  </si>
  <si>
    <t>D4</t>
  </si>
  <si>
    <t>D5</t>
  </si>
  <si>
    <t>D6</t>
  </si>
  <si>
    <t>1N4003</t>
  </si>
  <si>
    <t>jack</t>
  </si>
  <si>
    <t>inductor</t>
  </si>
  <si>
    <t>air-coil</t>
  </si>
  <si>
    <t>air-dielectric variable</t>
  </si>
  <si>
    <t>Q1</t>
  </si>
  <si>
    <t>2N2222A</t>
  </si>
  <si>
    <t>NPN transistor</t>
  </si>
  <si>
    <t>R1</t>
  </si>
  <si>
    <r>
      <t>k</t>
    </r>
    <r>
      <rPr>
        <sz val="11"/>
        <color theme="1"/>
        <rFont val="Mathematica1"/>
        <charset val="2"/>
      </rPr>
      <t>W</t>
    </r>
  </si>
  <si>
    <t>¼</t>
  </si>
  <si>
    <t>W</t>
  </si>
  <si>
    <t>metal-film</t>
  </si>
  <si>
    <t>resistor</t>
  </si>
  <si>
    <t>R2</t>
  </si>
  <si>
    <t>R3</t>
  </si>
  <si>
    <t>R4</t>
  </si>
  <si>
    <t>R5</t>
  </si>
  <si>
    <t>R6</t>
  </si>
  <si>
    <t>R7</t>
  </si>
  <si>
    <t>R8</t>
  </si>
  <si>
    <t>R9</t>
  </si>
  <si>
    <t>linear taper</t>
  </si>
  <si>
    <t>potentiometer</t>
  </si>
  <si>
    <t>audio taper</t>
  </si>
  <si>
    <r>
      <t>m</t>
    </r>
    <r>
      <rPr>
        <sz val="11"/>
        <color theme="1"/>
        <rFont val="Mathematica1"/>
        <charset val="2"/>
      </rPr>
      <t>W</t>
    </r>
  </si>
  <si>
    <t>P1</t>
  </si>
  <si>
    <t>circuit diagram</t>
  </si>
  <si>
    <t>P2</t>
  </si>
  <si>
    <t>reversed</t>
  </si>
  <si>
    <t>P3</t>
  </si>
  <si>
    <t>backing</t>
  </si>
  <si>
    <t>card stock</t>
  </si>
  <si>
    <t>P4</t>
  </si>
  <si>
    <t>printed</t>
  </si>
  <si>
    <t>#2</t>
  </si>
  <si>
    <t>#4</t>
  </si>
  <si>
    <t>#3</t>
  </si>
  <si>
    <t>Slotted Drive</t>
  </si>
  <si>
    <t>Length</t>
  </si>
  <si>
    <t>A</t>
  </si>
  <si>
    <t>L</t>
  </si>
  <si>
    <t>OD</t>
  </si>
  <si>
    <t>H</t>
  </si>
  <si>
    <t>Thickness</t>
  </si>
  <si>
    <t>ID</t>
  </si>
  <si>
    <t>T</t>
  </si>
  <si>
    <t>Width</t>
  </si>
  <si>
    <t>3/16"</t>
  </si>
  <si>
    <t>1/16"</t>
  </si>
  <si>
    <t>3/32"</t>
  </si>
  <si>
    <t>5/16"</t>
  </si>
  <si>
    <t>1/4"</t>
  </si>
  <si>
    <t>1/32"</t>
  </si>
  <si>
    <t>Nearest Fraction</t>
  </si>
  <si>
    <t>Error</t>
  </si>
  <si>
    <t>Mean Error</t>
  </si>
  <si>
    <t>Absolute Error</t>
  </si>
  <si>
    <t>Fraction Error</t>
  </si>
  <si>
    <t>Mean Original</t>
  </si>
  <si>
    <t>Name</t>
  </si>
  <si>
    <t>MACHINE SCREW</t>
  </si>
  <si>
    <t>Brass A</t>
  </si>
  <si>
    <t>Brass B</t>
  </si>
  <si>
    <t>Brass C</t>
  </si>
  <si>
    <t>FLAT WASHER</t>
  </si>
  <si>
    <t>HEX NUT</t>
  </si>
  <si>
    <t>#2-56 Brass Pan Head</t>
  </si>
  <si>
    <t>#2-56 Stainless Steel Pan Head</t>
  </si>
  <si>
    <t>UNAVAILABLE</t>
  </si>
  <si>
    <t>AVAILABLE</t>
  </si>
  <si>
    <t>#2-56 Black Stainless Pan Head</t>
  </si>
  <si>
    <t>#3-48 Brass Pan Head</t>
  </si>
  <si>
    <t>#3-48 Stainless Steel Pan Head</t>
  </si>
  <si>
    <t>#4-40 Brass Pan Head</t>
  </si>
  <si>
    <t>#4-40 Stainless Steel Pan Head</t>
  </si>
  <si>
    <t>#4-40 Black Stainless Pan Head</t>
  </si>
  <si>
    <t>#4-40</t>
  </si>
  <si>
    <t>#2 Brass</t>
  </si>
  <si>
    <t>#2 Stainless</t>
  </si>
  <si>
    <t>#2-56 Brass</t>
  </si>
  <si>
    <t>#2-56 Stainless</t>
  </si>
  <si>
    <t>#3 Brass</t>
  </si>
  <si>
    <t>#3 Stainless</t>
  </si>
  <si>
    <t>#4 Brass</t>
  </si>
  <si>
    <t>#4 Stainless</t>
  </si>
  <si>
    <t>#3-48 Brass</t>
  </si>
  <si>
    <t>#3-48 Stainless</t>
  </si>
  <si>
    <t>#4-40 Brass</t>
  </si>
  <si>
    <t>#4-40 Stainless</t>
  </si>
  <si>
    <t>Link</t>
  </si>
  <si>
    <t>Head</t>
  </si>
  <si>
    <t>Diameter</t>
  </si>
  <si>
    <t>Height</t>
  </si>
  <si>
    <t>Outer</t>
  </si>
  <si>
    <t>Thread</t>
  </si>
  <si>
    <t>Count</t>
  </si>
  <si>
    <t>Inner</t>
  </si>
  <si>
    <t>Digi-Key</t>
  </si>
  <si>
    <t>Mouser</t>
  </si>
  <si>
    <t>Fastener Reference</t>
  </si>
  <si>
    <t>Notes: When multiple materials are listed, sizes are for available materials.</t>
  </si>
  <si>
    <t>Keyelco</t>
  </si>
  <si>
    <t>BNC Connector</t>
  </si>
  <si>
    <t>9V</t>
  </si>
  <si>
    <t>battery</t>
  </si>
  <si>
    <t>C15</t>
  </si>
  <si>
    <t>8-pin DIP</t>
  </si>
  <si>
    <t>Part</t>
  </si>
  <si>
    <t>Kind</t>
  </si>
  <si>
    <t>Values</t>
  </si>
  <si>
    <t>Quantity</t>
  </si>
  <si>
    <t>Same As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</si>
  <si>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</si>
  <si>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</si>
  <si>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</si>
  <si>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</si>
  <si>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</si>
  <si>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</si>
  <si>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</si>
  <si>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</si>
  <si>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</si>
  <si>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</si>
  <si>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</si>
  <si>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</si>
  <si>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</si>
  <si>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</si>
  <si>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</si>
  <si>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</si>
  <si>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</si>
  <si>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</si>
  <si>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Kester</t>
  </si>
  <si>
    <t>solder</t>
  </si>
  <si>
    <t>wire</t>
  </si>
  <si>
    <t>coil attachment</t>
  </si>
  <si>
    <t>cap</t>
  </si>
  <si>
    <t>tape</t>
  </si>
  <si>
    <t>copper foil</t>
  </si>
  <si>
    <t>removable double-sided</t>
  </si>
  <si>
    <t>P23</t>
  </si>
  <si>
    <t>3M</t>
  </si>
  <si>
    <t>feet</t>
  </si>
  <si>
    <t>cork</t>
  </si>
  <si>
    <t>machine screws</t>
  </si>
  <si>
    <t>washers</t>
  </si>
  <si>
    <t>hex nuts</t>
  </si>
  <si>
    <t>foil</t>
  </si>
  <si>
    <t>aluminum</t>
  </si>
  <si>
    <t>thin backing</t>
  </si>
  <si>
    <t>foam</t>
  </si>
  <si>
    <t>whip antenna</t>
  </si>
  <si>
    <t>clear plastic</t>
  </si>
  <si>
    <t>case</t>
  </si>
  <si>
    <t>P24</t>
  </si>
  <si>
    <t>P25</t>
  </si>
  <si>
    <t>wick-type</t>
  </si>
  <si>
    <t>solder remover</t>
  </si>
  <si>
    <t>P26</t>
  </si>
  <si>
    <t>SPST off-on</t>
  </si>
  <si>
    <t>toggle switch</t>
  </si>
  <si>
    <t>Unit</t>
  </si>
  <si>
    <t>Price</t>
  </si>
  <si>
    <t>Extended</t>
  </si>
  <si>
    <t>2" mylar</t>
  </si>
  <si>
    <t>speaker</t>
  </si>
  <si>
    <t>clear top, speaker enclosure</t>
  </si>
  <si>
    <t>tin</t>
  </si>
  <si>
    <t>P27</t>
  </si>
  <si>
    <t>P28</t>
  </si>
  <si>
    <t>P29</t>
  </si>
  <si>
    <t>P30</t>
  </si>
  <si>
    <t>P31</t>
  </si>
  <si>
    <t>1" blue 3M masking</t>
  </si>
  <si>
    <t>battery clip</t>
  </si>
  <si>
    <t>battery strap</t>
  </si>
  <si>
    <t>Vendor</t>
  </si>
  <si>
    <t>P33</t>
  </si>
  <si>
    <t>plug</t>
  </si>
  <si>
    <t>Size K DC Power</t>
  </si>
  <si>
    <t>Radio Shack</t>
  </si>
  <si>
    <t>P34</t>
  </si>
  <si>
    <t>P35</t>
  </si>
  <si>
    <t>P36</t>
  </si>
  <si>
    <t>P37</t>
  </si>
  <si>
    <t>P38</t>
  </si>
  <si>
    <t>U1</t>
  </si>
  <si>
    <t>audio amplifier</t>
  </si>
  <si>
    <t>LM386</t>
  </si>
  <si>
    <t>Total</t>
  </si>
  <si>
    <t>IC socket</t>
  </si>
  <si>
    <t>Container Store</t>
  </si>
  <si>
    <t>1 inch panel</t>
  </si>
  <si>
    <t>knobs</t>
  </si>
  <si>
    <t>Solderless</t>
  </si>
  <si>
    <t>34.6"</t>
  </si>
  <si>
    <t>BNC antenna</t>
  </si>
  <si>
    <t>3 Conductor Audio mini</t>
  </si>
  <si>
    <t>Papermart</t>
  </si>
  <si>
    <t>Amazon</t>
  </si>
  <si>
    <t>spray adhesive</t>
  </si>
  <si>
    <t>Home Depot</t>
  </si>
  <si>
    <t>Summit</t>
  </si>
  <si>
    <t>3/4" Scotch Magic</t>
  </si>
  <si>
    <t>Walmart</t>
  </si>
  <si>
    <t>24 AWG black</t>
  </si>
  <si>
    <t>24 AWG red</t>
  </si>
  <si>
    <t>Hobby Lobby</t>
  </si>
  <si>
    <t>Time was</t>
  </si>
  <si>
    <t>days</t>
  </si>
  <si>
    <t>at</t>
  </si>
  <si>
    <t>hours/day</t>
  </si>
  <si>
    <t>equals</t>
  </si>
  <si>
    <t>hours</t>
  </si>
  <si>
    <t>including research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</si>
</sst>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000"/>
    <numFmt numFmtId="165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thematica1"/>
      <charset val="2"/>
    </font>
    <font>
      <sz val="11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6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2" applyAlignment="1" applyProtection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2" applyAlignment="1" applyProtection="1"/>
    <xf numFmtId="0" fontId="2" fillId="0" borderId="0" xfId="0" applyFont="1" applyAlignment="1">
      <alignment horizontal="center"/>
    </xf>
    <xf numFmtId="0" fontId="5" fillId="3" borderId="0" xfId="2" applyFill="1" applyAlignment="1" applyProtection="1">
      <alignment horizontal="left"/>
    </xf>
    <xf numFmtId="0" fontId="5" fillId="2" borderId="0" xfId="2" applyFill="1" applyAlignment="1" applyProtection="1">
      <alignment horizontal="left"/>
    </xf>
    <xf numFmtId="0" fontId="0" fillId="3" borderId="0" xfId="0" applyFill="1" applyAlignment="1">
      <alignment horizontal="center"/>
    </xf>
    <xf numFmtId="0" fontId="5" fillId="0" borderId="0" xfId="2" applyAlignment="1" applyProtection="1">
      <alignment horizontal="left"/>
    </xf>
    <xf numFmtId="0" fontId="0" fillId="2" borderId="0" xfId="0" applyFill="1" applyAlignment="1">
      <alignment horizontal="left"/>
    </xf>
    <xf numFmtId="0" fontId="5" fillId="3" borderId="0" xfId="2" applyFill="1" applyAlignment="1" applyProtection="1"/>
    <xf numFmtId="0" fontId="5" fillId="2" borderId="0" xfId="2" applyFill="1" applyAlignment="1" applyProtection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0" fillId="0" borderId="0" xfId="0" applyNumberFormat="1"/>
    <xf numFmtId="44" fontId="2" fillId="0" borderId="0" xfId="0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mart.com/ip/Scotch-Magic-Office-Tape-with-Refillable-Dispenser-6-Pack/19212460?ci_sku=19212460&amp;ci_src=14110944&amp;sourceid=1500000000000003142050" TargetMode="External"/><Relationship Id="rId3" Type="http://schemas.openxmlformats.org/officeDocument/2006/relationships/hyperlink" Target="http://www.amazon.com/Stainless-Machine-Vented-Phillips-Length/dp/B00137P2S4/ref=sr_1_2?s=industrial&amp;ie=UTF8&amp;qid=1325828912&amp;sr=1-2" TargetMode="External"/><Relationship Id="rId7" Type="http://schemas.openxmlformats.org/officeDocument/2006/relationships/hyperlink" Target="http://www.summitsource.com/product_info.php?products_id=9796" TargetMode="External"/><Relationship Id="rId2" Type="http://schemas.openxmlformats.org/officeDocument/2006/relationships/hyperlink" Target="http://www.papermart.com/Product%20Pages/Product.aspx?GroupID=14279&amp;SubGroupID=14280&amp;origin=froogle&amp;utm_source=google&amp;utm_medium=froogle&amp;utm_campaign=product" TargetMode="External"/><Relationship Id="rId1" Type="http://schemas.openxmlformats.org/officeDocument/2006/relationships/hyperlink" Target="http://www.radioshack.com/product/index.jsp?productId=2103434" TargetMode="External"/><Relationship Id="rId6" Type="http://schemas.openxmlformats.org/officeDocument/2006/relationships/hyperlink" Target="http://www.amazon.com/World-FE-50706-Cork-Pads-Assortment/dp/B000M2TKU2" TargetMode="External"/><Relationship Id="rId5" Type="http://schemas.openxmlformats.org/officeDocument/2006/relationships/hyperlink" Target="http://www.amazon.com/Stainless-Steel-Hex-4-40-Pack/dp/B000FK9HH2/ref=sr_1_1?s=industrial&amp;ie=UTF8&amp;qid=1325828858&amp;sr=1-1" TargetMode="External"/><Relationship Id="rId4" Type="http://schemas.openxmlformats.org/officeDocument/2006/relationships/hyperlink" Target="http://www.amazon.com/Du-Bro-3109-Stainless-Steel-Washer/dp/B000BOBGC6/ref=sr_1_48?s=industrial&amp;ie=UTF8&amp;qid=1325922140&amp;sr=1-48" TargetMode="External"/><Relationship Id="rId9" Type="http://schemas.openxmlformats.org/officeDocument/2006/relationships/hyperlink" Target="http://www.mouser.com/ProductDetail/Alpha-Wire/3050-1-BK005/?qs=sGAEpiMZZMtW9UaYX5J1tGcWT9JWf5vW%252bbhHcKBMnSs%3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azon.com/Stainless-Machine-Finish-Phillips-Length/dp/B001PH3J5K/ref=sr_1_1?s=industrial&amp;ie=UTF8&amp;qid=1325821883&amp;sr=1-1" TargetMode="External"/><Relationship Id="rId13" Type="http://schemas.openxmlformats.org/officeDocument/2006/relationships/hyperlink" Target="http://search.digikey.com/us/en/products/FWSS%20002/H733-ND/274944" TargetMode="External"/><Relationship Id="rId18" Type="http://schemas.openxmlformats.org/officeDocument/2006/relationships/hyperlink" Target="http://www.amazon.com/Brass-Machine-Screw-Phillips-Length/dp/B000FMWZTC/ref=sr_1_1?s=industrial&amp;ie=UTF8&amp;qid=1325828623&amp;sr=1-1" TargetMode="External"/><Relationship Id="rId3" Type="http://schemas.openxmlformats.org/officeDocument/2006/relationships/hyperlink" Target="http://www.amazon.com/BRASS-FLAT-WASHER-Box-Qty/dp/B0006481JW/ref=sr_1_19?s=industrial&amp;ie=UTF8&amp;qid=1325819847&amp;sr=1-19" TargetMode="External"/><Relationship Id="rId21" Type="http://schemas.openxmlformats.org/officeDocument/2006/relationships/hyperlink" Target="http://www.amazon.com/Brass-Hex-Nut-4-40-Pack/dp/B000R7TGNI/ref=pd_sbs_indust_4" TargetMode="External"/><Relationship Id="rId7" Type="http://schemas.openxmlformats.org/officeDocument/2006/relationships/hyperlink" Target="http://www.amazon.com/Brass-Machine-Screw-Phillips-Length/dp/B000FN193Y/ref=sr_1_1?s=industrial&amp;ie=UTF8&amp;qid=1325821792&amp;sr=1-1" TargetMode="External"/><Relationship Id="rId12" Type="http://schemas.openxmlformats.org/officeDocument/2006/relationships/hyperlink" Target="http://search.digikey.com/us/en/cat/hardware-fasteners-accessories/washers/2097338?k=flat%20washer" TargetMode="External"/><Relationship Id="rId17" Type="http://schemas.openxmlformats.org/officeDocument/2006/relationships/hyperlink" Target="http://www.amazon.com/BRASS-FLAT-WASHER-Box-Qty/dp/B0006481KQ/ref=sr_1_18?s=industrial&amp;ie=UTF8&amp;qid=1325826363&amp;sr=1-18" TargetMode="External"/><Relationship Id="rId2" Type="http://schemas.openxmlformats.org/officeDocument/2006/relationships/hyperlink" Target="http://www.amazon.com/Brass-Washer-0-089-0-028-Thick/dp/B000FMWWLS/ref=sr_1_10?s=industrial&amp;ie=UTF8&amp;qid=1325819685&amp;sr=1-10" TargetMode="External"/><Relationship Id="rId16" Type="http://schemas.openxmlformats.org/officeDocument/2006/relationships/hyperlink" Target="http://www.keyelco.com/pdfs/M55p123.pdf" TargetMode="External"/><Relationship Id="rId20" Type="http://schemas.openxmlformats.org/officeDocument/2006/relationships/hyperlink" Target="http://www.amazon.com/Brass-Machine-Screw-Phillips-Length/dp/B000FMZ31E/ref=sr_1_1?s=industrial&amp;ie=UTF8&amp;qid=1325828781&amp;sr=1-1" TargetMode="External"/><Relationship Id="rId1" Type="http://schemas.openxmlformats.org/officeDocument/2006/relationships/hyperlink" Target="http://www.amazon.com/Brass-Hex-Nut-2-56-Pack/dp/B000FMYAHW/ref=sr_1_2?s=industrial&amp;ie=UTF8&amp;qid=1325819479&amp;sr=1-2" TargetMode="External"/><Relationship Id="rId6" Type="http://schemas.openxmlformats.org/officeDocument/2006/relationships/hyperlink" Target="http://www.amazon.com/Stainless-Steel-Hex-2-56-Pack/dp/B000FMU9R2/ref=sr_1_1?s=industrial&amp;ie=UTF8&amp;qid=1325821664&amp;sr=1-1" TargetMode="External"/><Relationship Id="rId11" Type="http://schemas.openxmlformats.org/officeDocument/2006/relationships/hyperlink" Target="http://www.mouser.com/Electromechanical/Electronic-Hardware/Mounting-Hardware/_/N-5g2g/" TargetMode="External"/><Relationship Id="rId24" Type="http://schemas.openxmlformats.org/officeDocument/2006/relationships/hyperlink" Target="http://www.amazon.com/Stainless-Machine-Finish-Phillips-Length/dp/B001PH7KYQ/ref=sr_1_1?s=industrial&amp;ie=UTF8&amp;qid=1325828912&amp;sr=1-1" TargetMode="External"/><Relationship Id="rId5" Type="http://schemas.openxmlformats.org/officeDocument/2006/relationships/hyperlink" Target="http://www.amazon.com/Stainless-Steel-Washer-0-094-0-032/dp/B000FMYZC2/ref=pd_sbs_indust_5" TargetMode="External"/><Relationship Id="rId15" Type="http://schemas.openxmlformats.org/officeDocument/2006/relationships/hyperlink" Target="http://search.digikey.com/us/en/products/5205820-3/5205820-3-ND/1121947" TargetMode="External"/><Relationship Id="rId23" Type="http://schemas.openxmlformats.org/officeDocument/2006/relationships/hyperlink" Target="http://www.amazon.com/Stainless-Machine-Vented-Phillips-Length/dp/B00137P2S4/ref=sr_1_2?s=industrial&amp;ie=UTF8&amp;qid=1325828912&amp;sr=1-2" TargetMode="External"/><Relationship Id="rId10" Type="http://schemas.openxmlformats.org/officeDocument/2006/relationships/hyperlink" Target="http://www.amazon.com/Brass-Hex-Nut-2-56-Pack/dp/B000FMYAHW/ref=sr_1_2?s=industrial&amp;ie=UTF8&amp;qid=1325819479&amp;sr=1-2" TargetMode="External"/><Relationship Id="rId19" Type="http://schemas.openxmlformats.org/officeDocument/2006/relationships/hyperlink" Target="http://www.amazon.com/Stainless-Steel-Machine-Phillips-Length/dp/B000FN1WFE/ref=sr_1_3?s=industrial&amp;ie=UTF8&amp;qid=1325828666&amp;sr=1-3" TargetMode="External"/><Relationship Id="rId4" Type="http://schemas.openxmlformats.org/officeDocument/2006/relationships/hyperlink" Target="http://www.amazon.com/Stainless-Steel-Washer-0-094-0-032/dp/B000FMYZC2/ref=pd_sbs_indust_5" TargetMode="External"/><Relationship Id="rId9" Type="http://schemas.openxmlformats.org/officeDocument/2006/relationships/hyperlink" Target="http://www.amazon.com/Stainless-Machine-Vented-Phillips-Length/dp/B00137H4I0/ref=sr_1_2?s=industrial&amp;ie=UTF8&amp;qid=1325822307&amp;sr=1-2" TargetMode="External"/><Relationship Id="rId14" Type="http://schemas.openxmlformats.org/officeDocument/2006/relationships/hyperlink" Target="http://patrick-roch.com/outils/memo/mhbk27/27_Fast_08B.pdf" TargetMode="External"/><Relationship Id="rId22" Type="http://schemas.openxmlformats.org/officeDocument/2006/relationships/hyperlink" Target="http://www.amazon.com/Stainless-Steel-Hex-4-40-Pack/dp/B000FK9HH2/ref=sr_1_1?s=industrial&amp;ie=UTF8&amp;qid=1325828858&amp;sr=1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Q82"/>
  <sheetViews>
    <sheetView tabSelected="1" topLeftCell="B1" workbookViewId="0">
      <pane ySplit="3" topLeftCell="A58" activePane="bottomLeft" state="frozenSplit"/>
      <selection activeCell="B1" sqref="B1"/>
      <selection pane="bottomLeft" activeCell="O82" sqref="O82"/>
    </sheetView>
  </sheetViews>
  <sheetFormatPr defaultRowHeight="15"/>
  <cols>
    <col min="4" max="4" width="8.7109375" style="1" bestFit="1" customWidth="1"/>
    <col min="5" max="5" width="6.28515625" style="1" bestFit="1" customWidth="1"/>
    <col min="6" max="6" width="8.42578125" style="1" bestFit="1" customWidth="1"/>
    <col min="7" max="7" width="6" style="1" bestFit="1" customWidth="1"/>
    <col min="8" max="8" width="4.28515625" style="1" bestFit="1" customWidth="1"/>
    <col min="9" max="9" width="3" style="1" bestFit="1" customWidth="1"/>
    <col min="10" max="10" width="2.85546875" style="1" bestFit="1" customWidth="1"/>
    <col min="11" max="11" width="8.7109375" style="1" bestFit="1" customWidth="1"/>
    <col min="12" max="12" width="28.140625" style="1" bestFit="1" customWidth="1"/>
    <col min="13" max="13" width="15.140625" style="1" bestFit="1" customWidth="1"/>
    <col min="14" max="14" width="15.140625" style="1" customWidth="1"/>
    <col min="15" max="16" width="9.140625" style="27"/>
  </cols>
  <sheetData>
    <row r="1" spans="4:17">
      <c r="P1" s="28">
        <f>SUM(P5:P79)</f>
        <v>68.481559523809537</v>
      </c>
      <c r="Q1" s="8" t="s">
        <v>219</v>
      </c>
    </row>
    <row r="2" spans="4:17">
      <c r="O2" s="26" t="s">
        <v>191</v>
      </c>
      <c r="P2" s="28" t="s">
        <v>193</v>
      </c>
    </row>
    <row r="3" spans="4:17">
      <c r="D3" s="7" t="s">
        <v>142</v>
      </c>
      <c r="E3" s="7" t="s">
        <v>91</v>
      </c>
      <c r="F3" s="7" t="s">
        <v>143</v>
      </c>
      <c r="G3" s="25" t="s">
        <v>141</v>
      </c>
      <c r="H3" s="25"/>
      <c r="I3" s="25"/>
      <c r="J3" s="25"/>
      <c r="K3" s="7"/>
      <c r="L3" s="7" t="s">
        <v>140</v>
      </c>
      <c r="M3" s="7" t="s">
        <v>139</v>
      </c>
      <c r="N3" s="17" t="s">
        <v>206</v>
      </c>
      <c r="O3" s="26" t="s">
        <v>192</v>
      </c>
      <c r="P3" s="26" t="s">
        <v>192</v>
      </c>
    </row>
    <row r="5" spans="4:17">
      <c r="D5" s="1">
        <v>2</v>
      </c>
      <c r="E5" s="1" t="s">
        <v>0</v>
      </c>
      <c r="G5" s="1">
        <v>1E-3</v>
      </c>
      <c r="H5" s="1" t="s">
        <v>1</v>
      </c>
      <c r="I5" s="1">
        <v>50</v>
      </c>
      <c r="J5" s="1" t="s">
        <v>2</v>
      </c>
      <c r="L5" s="1" t="s">
        <v>5</v>
      </c>
      <c r="M5" s="1" t="s">
        <v>23</v>
      </c>
      <c r="N5" s="1" t="s">
        <v>130</v>
      </c>
      <c r="O5" s="27">
        <v>0.25</v>
      </c>
      <c r="P5" s="27">
        <f t="shared" ref="P5:P37" si="0">D5*O5</f>
        <v>0.5</v>
      </c>
    </row>
    <row r="6" spans="4:17">
      <c r="D6" s="1">
        <v>0</v>
      </c>
      <c r="E6" s="1" t="s">
        <v>3</v>
      </c>
      <c r="F6" s="1" t="s">
        <v>0</v>
      </c>
      <c r="G6" s="1">
        <v>1E-3</v>
      </c>
      <c r="H6" s="1" t="s">
        <v>1</v>
      </c>
      <c r="I6" s="1">
        <v>50</v>
      </c>
      <c r="J6" s="1" t="s">
        <v>2</v>
      </c>
      <c r="L6" s="1" t="s">
        <v>5</v>
      </c>
      <c r="M6" s="1" t="s">
        <v>23</v>
      </c>
      <c r="N6" s="1" t="s">
        <v>130</v>
      </c>
      <c r="O6" s="27">
        <v>0.25</v>
      </c>
      <c r="P6" s="27">
        <f t="shared" si="0"/>
        <v>0</v>
      </c>
    </row>
    <row r="7" spans="4:17">
      <c r="D7" s="1">
        <v>4</v>
      </c>
      <c r="E7" s="1" t="s">
        <v>4</v>
      </c>
      <c r="G7" s="1">
        <v>0.01</v>
      </c>
      <c r="H7" s="1" t="s">
        <v>1</v>
      </c>
      <c r="I7" s="1">
        <v>50</v>
      </c>
      <c r="J7" s="1" t="s">
        <v>2</v>
      </c>
      <c r="L7" s="1" t="s">
        <v>5</v>
      </c>
      <c r="M7" s="1" t="s">
        <v>23</v>
      </c>
      <c r="N7" s="1" t="s">
        <v>130</v>
      </c>
      <c r="O7" s="27">
        <v>0.23</v>
      </c>
      <c r="P7" s="27">
        <f t="shared" si="0"/>
        <v>0.92</v>
      </c>
    </row>
    <row r="8" spans="4:17">
      <c r="D8" s="1">
        <v>1</v>
      </c>
      <c r="E8" s="1" t="s">
        <v>6</v>
      </c>
      <c r="G8" s="1">
        <v>2E-3</v>
      </c>
      <c r="H8" s="1" t="s">
        <v>1</v>
      </c>
      <c r="I8" s="1">
        <v>50</v>
      </c>
      <c r="J8" s="1" t="s">
        <v>2</v>
      </c>
      <c r="L8" s="1" t="s">
        <v>5</v>
      </c>
      <c r="M8" s="1" t="s">
        <v>23</v>
      </c>
      <c r="N8" s="1" t="s">
        <v>130</v>
      </c>
      <c r="O8" s="27">
        <v>0.11</v>
      </c>
      <c r="P8" s="27">
        <f t="shared" si="0"/>
        <v>0.11</v>
      </c>
    </row>
    <row r="9" spans="4:17">
      <c r="D9" s="1">
        <v>2</v>
      </c>
      <c r="E9" s="1" t="s">
        <v>7</v>
      </c>
      <c r="G9" s="1">
        <v>4.7E-2</v>
      </c>
      <c r="H9" s="1" t="s">
        <v>1</v>
      </c>
      <c r="I9" s="1">
        <v>50</v>
      </c>
      <c r="J9" s="1" t="s">
        <v>2</v>
      </c>
      <c r="L9" s="1" t="s">
        <v>5</v>
      </c>
      <c r="M9" s="1" t="s">
        <v>23</v>
      </c>
      <c r="N9" s="1" t="s">
        <v>130</v>
      </c>
      <c r="O9" s="27">
        <v>0.2</v>
      </c>
      <c r="P9" s="27">
        <f t="shared" si="0"/>
        <v>0.4</v>
      </c>
    </row>
    <row r="10" spans="4:17">
      <c r="D10" s="1">
        <v>2</v>
      </c>
      <c r="E10" s="1" t="s">
        <v>8</v>
      </c>
      <c r="G10" s="1">
        <v>10</v>
      </c>
      <c r="H10" s="1" t="s">
        <v>1</v>
      </c>
      <c r="I10" s="1">
        <v>35</v>
      </c>
      <c r="J10" s="1" t="s">
        <v>2</v>
      </c>
      <c r="L10" s="1" t="s">
        <v>16</v>
      </c>
      <c r="M10" s="1" t="s">
        <v>23</v>
      </c>
      <c r="N10" s="1" t="s">
        <v>130</v>
      </c>
      <c r="O10" s="27">
        <v>0.25</v>
      </c>
      <c r="P10" s="27">
        <f t="shared" si="0"/>
        <v>0.5</v>
      </c>
    </row>
    <row r="11" spans="4:17">
      <c r="D11" s="1">
        <v>1</v>
      </c>
      <c r="E11" s="1" t="s">
        <v>9</v>
      </c>
      <c r="G11" s="1">
        <v>220</v>
      </c>
      <c r="H11" s="1" t="s">
        <v>1</v>
      </c>
      <c r="I11" s="1">
        <v>35</v>
      </c>
      <c r="J11" s="1" t="s">
        <v>2</v>
      </c>
      <c r="L11" s="1" t="s">
        <v>16</v>
      </c>
      <c r="M11" s="1" t="s">
        <v>23</v>
      </c>
      <c r="N11" s="1" t="s">
        <v>130</v>
      </c>
      <c r="O11" s="27">
        <v>0.3</v>
      </c>
      <c r="P11" s="27">
        <f t="shared" si="0"/>
        <v>0.3</v>
      </c>
    </row>
    <row r="12" spans="4:17">
      <c r="D12" s="1">
        <v>0</v>
      </c>
      <c r="E12" s="1" t="s">
        <v>10</v>
      </c>
      <c r="F12" s="1" t="s">
        <v>7</v>
      </c>
      <c r="G12" s="1">
        <v>4.7E-2</v>
      </c>
      <c r="H12" s="1" t="s">
        <v>1</v>
      </c>
      <c r="I12" s="1">
        <v>50</v>
      </c>
      <c r="J12" s="1" t="s">
        <v>2</v>
      </c>
      <c r="L12" s="1" t="s">
        <v>5</v>
      </c>
      <c r="M12" s="1" t="s">
        <v>23</v>
      </c>
      <c r="N12" s="1" t="s">
        <v>130</v>
      </c>
      <c r="O12" s="27">
        <v>0.2</v>
      </c>
      <c r="P12" s="27">
        <f t="shared" si="0"/>
        <v>0</v>
      </c>
    </row>
    <row r="13" spans="4:17">
      <c r="D13" s="1">
        <v>0</v>
      </c>
      <c r="E13" s="1" t="s">
        <v>11</v>
      </c>
      <c r="F13" s="1" t="s">
        <v>8</v>
      </c>
      <c r="G13" s="1">
        <v>0.01</v>
      </c>
      <c r="H13" s="1" t="s">
        <v>1</v>
      </c>
      <c r="I13" s="1">
        <v>50</v>
      </c>
      <c r="J13" s="1" t="s">
        <v>2</v>
      </c>
      <c r="L13" s="1" t="s">
        <v>5</v>
      </c>
      <c r="M13" s="1" t="s">
        <v>23</v>
      </c>
      <c r="N13" s="1" t="s">
        <v>130</v>
      </c>
      <c r="O13" s="27">
        <v>0.25</v>
      </c>
      <c r="P13" s="27">
        <f t="shared" si="0"/>
        <v>0</v>
      </c>
    </row>
    <row r="14" spans="4:17">
      <c r="D14" s="1">
        <v>0</v>
      </c>
      <c r="E14" s="1" t="s">
        <v>12</v>
      </c>
      <c r="F14" s="1" t="s">
        <v>4</v>
      </c>
      <c r="G14" s="1">
        <v>0.01</v>
      </c>
      <c r="H14" s="1" t="s">
        <v>1</v>
      </c>
      <c r="I14" s="1">
        <v>50</v>
      </c>
      <c r="J14" s="1" t="s">
        <v>2</v>
      </c>
      <c r="L14" s="1" t="s">
        <v>5</v>
      </c>
      <c r="M14" s="1" t="s">
        <v>23</v>
      </c>
      <c r="N14" s="1" t="s">
        <v>130</v>
      </c>
      <c r="O14" s="27">
        <v>0.23</v>
      </c>
      <c r="P14" s="27">
        <f t="shared" si="0"/>
        <v>0</v>
      </c>
    </row>
    <row r="15" spans="4:17">
      <c r="D15" s="1">
        <v>2</v>
      </c>
      <c r="E15" s="1" t="s">
        <v>13</v>
      </c>
      <c r="G15" s="1">
        <v>47</v>
      </c>
      <c r="H15" s="1" t="s">
        <v>1</v>
      </c>
      <c r="I15" s="1">
        <v>35</v>
      </c>
      <c r="J15" s="1" t="s">
        <v>2</v>
      </c>
      <c r="L15" s="1" t="s">
        <v>16</v>
      </c>
      <c r="M15" s="1" t="s">
        <v>23</v>
      </c>
      <c r="N15" s="1" t="s">
        <v>130</v>
      </c>
      <c r="O15" s="27">
        <v>0.43</v>
      </c>
      <c r="P15" s="27">
        <f t="shared" si="0"/>
        <v>0.86</v>
      </c>
    </row>
    <row r="16" spans="4:17">
      <c r="D16" s="1">
        <v>0</v>
      </c>
      <c r="E16" s="1" t="s">
        <v>14</v>
      </c>
      <c r="F16" s="1" t="s">
        <v>13</v>
      </c>
      <c r="G16" s="1">
        <v>47</v>
      </c>
      <c r="H16" s="1" t="s">
        <v>1</v>
      </c>
      <c r="I16" s="1">
        <v>35</v>
      </c>
      <c r="J16" s="1" t="s">
        <v>2</v>
      </c>
      <c r="L16" s="1" t="s">
        <v>16</v>
      </c>
      <c r="M16" s="1" t="s">
        <v>23</v>
      </c>
      <c r="N16" s="1" t="s">
        <v>130</v>
      </c>
      <c r="O16" s="27">
        <v>0.43</v>
      </c>
      <c r="P16" s="27">
        <f t="shared" si="0"/>
        <v>0</v>
      </c>
    </row>
    <row r="17" spans="4:17">
      <c r="D17" s="1">
        <v>0</v>
      </c>
      <c r="E17" s="1" t="s">
        <v>15</v>
      </c>
      <c r="F17" s="1" t="s">
        <v>4</v>
      </c>
      <c r="G17" s="1">
        <v>0.01</v>
      </c>
      <c r="H17" s="1" t="s">
        <v>1</v>
      </c>
      <c r="I17" s="1">
        <v>50</v>
      </c>
      <c r="J17" s="1" t="s">
        <v>2</v>
      </c>
      <c r="L17" s="1" t="s">
        <v>5</v>
      </c>
      <c r="M17" s="1" t="s">
        <v>23</v>
      </c>
      <c r="N17" s="1" t="s">
        <v>130</v>
      </c>
      <c r="O17" s="27">
        <v>0.23</v>
      </c>
      <c r="P17" s="27">
        <f t="shared" si="0"/>
        <v>0</v>
      </c>
    </row>
    <row r="18" spans="4:17">
      <c r="D18" s="1">
        <v>1</v>
      </c>
      <c r="E18" s="1" t="s">
        <v>137</v>
      </c>
      <c r="G18" s="1">
        <v>5</v>
      </c>
      <c r="H18" s="1" t="s">
        <v>17</v>
      </c>
      <c r="I18" s="1">
        <v>50</v>
      </c>
      <c r="J18" s="1" t="s">
        <v>2</v>
      </c>
      <c r="L18" s="1" t="s">
        <v>18</v>
      </c>
      <c r="M18" s="1" t="s">
        <v>23</v>
      </c>
      <c r="N18" s="1" t="s">
        <v>130</v>
      </c>
      <c r="O18" s="27">
        <v>0.79</v>
      </c>
      <c r="P18" s="27">
        <f t="shared" si="0"/>
        <v>0.79</v>
      </c>
    </row>
    <row r="19" spans="4:17">
      <c r="O19" s="1"/>
      <c r="P19" s="1"/>
      <c r="Q19" s="1"/>
    </row>
    <row r="20" spans="4:17">
      <c r="D20" s="1">
        <v>1</v>
      </c>
      <c r="E20" s="1" t="s">
        <v>19</v>
      </c>
      <c r="K20" s="1" t="s">
        <v>20</v>
      </c>
      <c r="L20" s="1" t="s">
        <v>22</v>
      </c>
      <c r="M20" s="1" t="s">
        <v>21</v>
      </c>
      <c r="N20" s="1" t="s">
        <v>130</v>
      </c>
      <c r="O20" s="27">
        <v>0.67</v>
      </c>
      <c r="P20" s="27">
        <f t="shared" si="0"/>
        <v>0.67</v>
      </c>
    </row>
    <row r="21" spans="4:17">
      <c r="D21" s="1">
        <v>4</v>
      </c>
      <c r="E21" s="1" t="s">
        <v>24</v>
      </c>
      <c r="K21" s="1" t="s">
        <v>25</v>
      </c>
      <c r="L21" s="1" t="s">
        <v>26</v>
      </c>
      <c r="M21" s="1" t="s">
        <v>21</v>
      </c>
      <c r="N21" s="1" t="s">
        <v>130</v>
      </c>
      <c r="O21" s="27">
        <v>0.08</v>
      </c>
      <c r="P21" s="27">
        <f t="shared" si="0"/>
        <v>0.32</v>
      </c>
    </row>
    <row r="22" spans="4:17">
      <c r="D22" s="1">
        <v>0</v>
      </c>
      <c r="E22" s="1" t="s">
        <v>27</v>
      </c>
      <c r="F22" s="1" t="s">
        <v>24</v>
      </c>
      <c r="K22" s="1" t="s">
        <v>25</v>
      </c>
      <c r="L22" s="1" t="s">
        <v>26</v>
      </c>
      <c r="M22" s="1" t="s">
        <v>21</v>
      </c>
      <c r="N22" s="1" t="s">
        <v>130</v>
      </c>
      <c r="O22" s="27">
        <v>0.08</v>
      </c>
      <c r="P22" s="27">
        <f t="shared" si="0"/>
        <v>0</v>
      </c>
    </row>
    <row r="23" spans="4:17">
      <c r="D23" s="1">
        <v>0</v>
      </c>
      <c r="E23" s="1" t="s">
        <v>28</v>
      </c>
      <c r="F23" s="1" t="s">
        <v>24</v>
      </c>
      <c r="K23" s="1" t="s">
        <v>25</v>
      </c>
      <c r="L23" s="1" t="s">
        <v>26</v>
      </c>
      <c r="M23" s="1" t="s">
        <v>21</v>
      </c>
      <c r="N23" s="1" t="s">
        <v>130</v>
      </c>
      <c r="O23" s="27">
        <v>0.08</v>
      </c>
      <c r="P23" s="27">
        <f t="shared" si="0"/>
        <v>0</v>
      </c>
    </row>
    <row r="24" spans="4:17">
      <c r="D24" s="1">
        <v>0</v>
      </c>
      <c r="E24" s="1" t="s">
        <v>29</v>
      </c>
      <c r="F24" s="1" t="s">
        <v>24</v>
      </c>
      <c r="K24" s="1" t="s">
        <v>25</v>
      </c>
      <c r="L24" s="1" t="s">
        <v>26</v>
      </c>
      <c r="M24" s="1" t="s">
        <v>21</v>
      </c>
      <c r="N24" s="1" t="s">
        <v>130</v>
      </c>
      <c r="O24" s="27">
        <v>0.08</v>
      </c>
      <c r="P24" s="27">
        <f t="shared" si="0"/>
        <v>0</v>
      </c>
    </row>
    <row r="25" spans="4:17">
      <c r="D25" s="1">
        <v>1</v>
      </c>
      <c r="E25" s="1" t="s">
        <v>30</v>
      </c>
      <c r="K25" s="1" t="s">
        <v>31</v>
      </c>
      <c r="L25" s="1" t="s">
        <v>26</v>
      </c>
      <c r="M25" s="1" t="s">
        <v>21</v>
      </c>
      <c r="N25" s="1" t="s">
        <v>130</v>
      </c>
      <c r="O25" s="27">
        <v>0.09</v>
      </c>
      <c r="P25" s="27">
        <f t="shared" si="0"/>
        <v>0.09</v>
      </c>
    </row>
    <row r="27" spans="4:17">
      <c r="D27" s="1">
        <v>1</v>
      </c>
      <c r="E27" s="1" t="s">
        <v>36</v>
      </c>
      <c r="K27" s="1" t="s">
        <v>37</v>
      </c>
      <c r="L27" s="1" t="s">
        <v>38</v>
      </c>
      <c r="N27" s="1" t="s">
        <v>130</v>
      </c>
      <c r="O27" s="27">
        <v>0.43</v>
      </c>
      <c r="P27" s="27">
        <f t="shared" si="0"/>
        <v>0.43</v>
      </c>
    </row>
    <row r="28" spans="4:17">
      <c r="O28" s="1"/>
      <c r="P28" s="1"/>
    </row>
    <row r="29" spans="4:17">
      <c r="D29" s="1">
        <v>2</v>
      </c>
      <c r="E29" s="1" t="s">
        <v>39</v>
      </c>
      <c r="G29" s="1">
        <v>1</v>
      </c>
      <c r="H29" s="1" t="s">
        <v>40</v>
      </c>
      <c r="I29" s="4" t="s">
        <v>41</v>
      </c>
      <c r="J29" s="1" t="s">
        <v>42</v>
      </c>
      <c r="L29" s="1" t="s">
        <v>43</v>
      </c>
      <c r="M29" s="1" t="s">
        <v>44</v>
      </c>
      <c r="N29" s="1" t="s">
        <v>130</v>
      </c>
      <c r="O29" s="27">
        <v>0.08</v>
      </c>
      <c r="P29" s="27">
        <f t="shared" si="0"/>
        <v>0.16</v>
      </c>
    </row>
    <row r="30" spans="4:17">
      <c r="D30" s="1">
        <v>2</v>
      </c>
      <c r="E30" s="1" t="s">
        <v>45</v>
      </c>
      <c r="G30" s="1">
        <v>100</v>
      </c>
      <c r="H30" s="1" t="s">
        <v>40</v>
      </c>
      <c r="L30" s="1" t="s">
        <v>53</v>
      </c>
      <c r="M30" s="1" t="s">
        <v>54</v>
      </c>
      <c r="N30" s="1" t="s">
        <v>130</v>
      </c>
      <c r="O30" s="27">
        <v>0.8</v>
      </c>
      <c r="P30" s="27">
        <f t="shared" si="0"/>
        <v>1.6</v>
      </c>
    </row>
    <row r="31" spans="4:17">
      <c r="D31" s="1">
        <v>0</v>
      </c>
      <c r="E31" s="1" t="s">
        <v>46</v>
      </c>
      <c r="F31" s="1" t="s">
        <v>39</v>
      </c>
      <c r="G31" s="1">
        <v>1</v>
      </c>
      <c r="H31" s="1" t="s">
        <v>40</v>
      </c>
      <c r="I31" s="4" t="s">
        <v>41</v>
      </c>
      <c r="J31" s="1" t="s">
        <v>42</v>
      </c>
      <c r="L31" s="1" t="s">
        <v>43</v>
      </c>
      <c r="M31" s="1" t="s">
        <v>44</v>
      </c>
      <c r="N31" s="1" t="s">
        <v>130</v>
      </c>
      <c r="O31" s="27">
        <v>0.08</v>
      </c>
      <c r="P31" s="27">
        <f t="shared" si="0"/>
        <v>0</v>
      </c>
    </row>
    <row r="32" spans="4:17">
      <c r="D32" s="1">
        <v>1</v>
      </c>
      <c r="E32" s="1" t="s">
        <v>47</v>
      </c>
      <c r="G32" s="1">
        <v>22</v>
      </c>
      <c r="H32" s="1" t="s">
        <v>40</v>
      </c>
      <c r="I32" s="4" t="s">
        <v>41</v>
      </c>
      <c r="J32" s="1" t="s">
        <v>42</v>
      </c>
      <c r="L32" s="1" t="s">
        <v>43</v>
      </c>
      <c r="M32" s="1" t="s">
        <v>44</v>
      </c>
      <c r="N32" s="1" t="s">
        <v>130</v>
      </c>
      <c r="O32" s="27">
        <v>7.0000000000000007E-2</v>
      </c>
      <c r="P32" s="27">
        <f t="shared" si="0"/>
        <v>7.0000000000000007E-2</v>
      </c>
    </row>
    <row r="33" spans="4:17">
      <c r="D33" s="1">
        <v>0</v>
      </c>
      <c r="E33" s="1" t="s">
        <v>48</v>
      </c>
      <c r="F33" s="1" t="s">
        <v>45</v>
      </c>
      <c r="G33" s="1">
        <v>100</v>
      </c>
      <c r="H33" s="1" t="s">
        <v>40</v>
      </c>
      <c r="L33" s="1" t="s">
        <v>53</v>
      </c>
      <c r="M33" s="1" t="s">
        <v>54</v>
      </c>
      <c r="N33" s="1" t="s">
        <v>130</v>
      </c>
      <c r="O33" s="27">
        <v>0.8</v>
      </c>
      <c r="P33" s="27">
        <f t="shared" si="0"/>
        <v>0</v>
      </c>
    </row>
    <row r="34" spans="4:17">
      <c r="D34" s="1">
        <v>1</v>
      </c>
      <c r="E34" s="1" t="s">
        <v>49</v>
      </c>
      <c r="G34" s="1">
        <v>10</v>
      </c>
      <c r="H34" s="5" t="s">
        <v>42</v>
      </c>
      <c r="I34" s="4" t="s">
        <v>41</v>
      </c>
      <c r="J34" s="1" t="s">
        <v>42</v>
      </c>
      <c r="L34" s="1" t="s">
        <v>43</v>
      </c>
      <c r="M34" s="1" t="s">
        <v>44</v>
      </c>
      <c r="N34" s="1" t="s">
        <v>130</v>
      </c>
      <c r="O34" s="27">
        <v>0.09</v>
      </c>
      <c r="P34" s="27">
        <f t="shared" si="0"/>
        <v>0.09</v>
      </c>
    </row>
    <row r="35" spans="4:17">
      <c r="D35" s="1">
        <v>1</v>
      </c>
      <c r="E35" s="1" t="s">
        <v>50</v>
      </c>
      <c r="G35" s="1">
        <v>150</v>
      </c>
      <c r="H35" s="1" t="s">
        <v>40</v>
      </c>
      <c r="I35" s="4" t="s">
        <v>41</v>
      </c>
      <c r="J35" s="1" t="s">
        <v>42</v>
      </c>
      <c r="L35" s="1" t="s">
        <v>43</v>
      </c>
      <c r="M35" s="1" t="s">
        <v>44</v>
      </c>
      <c r="N35" s="1" t="s">
        <v>130</v>
      </c>
      <c r="O35" s="27">
        <v>7.0000000000000007E-2</v>
      </c>
      <c r="P35" s="27">
        <f t="shared" si="0"/>
        <v>7.0000000000000007E-2</v>
      </c>
    </row>
    <row r="36" spans="4:17">
      <c r="D36" s="1">
        <v>1</v>
      </c>
      <c r="E36" s="1" t="s">
        <v>51</v>
      </c>
      <c r="G36" s="1">
        <v>100</v>
      </c>
      <c r="H36" s="1" t="s">
        <v>40</v>
      </c>
      <c r="L36" s="1" t="s">
        <v>55</v>
      </c>
      <c r="M36" s="1" t="s">
        <v>54</v>
      </c>
      <c r="N36" s="1" t="s">
        <v>130</v>
      </c>
      <c r="O36" s="27">
        <v>0.8</v>
      </c>
      <c r="P36" s="27">
        <f t="shared" si="0"/>
        <v>0.8</v>
      </c>
    </row>
    <row r="37" spans="4:17">
      <c r="D37" s="1">
        <v>1</v>
      </c>
      <c r="E37" s="1" t="s">
        <v>52</v>
      </c>
      <c r="G37" s="1">
        <v>1</v>
      </c>
      <c r="H37" s="1" t="s">
        <v>56</v>
      </c>
      <c r="I37" s="4" t="s">
        <v>41</v>
      </c>
      <c r="J37" s="1" t="s">
        <v>42</v>
      </c>
      <c r="L37" s="1" t="s">
        <v>43</v>
      </c>
      <c r="M37" s="1" t="s">
        <v>44</v>
      </c>
      <c r="N37" s="1" t="s">
        <v>130</v>
      </c>
      <c r="O37" s="27">
        <v>0.09</v>
      </c>
      <c r="P37" s="27">
        <f t="shared" si="0"/>
        <v>0.09</v>
      </c>
    </row>
    <row r="38" spans="4:17">
      <c r="Q38" s="1"/>
    </row>
    <row r="39" spans="4:17">
      <c r="D39" s="1">
        <v>1</v>
      </c>
      <c r="E39" s="1" t="s">
        <v>216</v>
      </c>
      <c r="L39" s="1" t="s">
        <v>217</v>
      </c>
      <c r="M39" s="1" t="s">
        <v>218</v>
      </c>
      <c r="N39" s="1" t="s">
        <v>130</v>
      </c>
      <c r="O39" s="27">
        <v>0.95</v>
      </c>
      <c r="P39" s="27">
        <f>D39*O39</f>
        <v>0.95</v>
      </c>
      <c r="Q39" s="1"/>
    </row>
    <row r="40" spans="4:17">
      <c r="O40" s="1"/>
      <c r="P40" s="1"/>
      <c r="Q40" s="1"/>
    </row>
    <row r="41" spans="4:17">
      <c r="D41" s="1">
        <v>1</v>
      </c>
      <c r="E41" s="1" t="s">
        <v>57</v>
      </c>
      <c r="L41" s="1" t="s">
        <v>227</v>
      </c>
      <c r="M41" s="1" t="s">
        <v>32</v>
      </c>
      <c r="N41" s="1" t="s">
        <v>210</v>
      </c>
      <c r="O41" s="27">
        <v>3.19</v>
      </c>
      <c r="P41" s="27">
        <f>D41*O41</f>
        <v>3.19</v>
      </c>
    </row>
    <row r="42" spans="4:17">
      <c r="D42" s="1">
        <v>1</v>
      </c>
      <c r="E42" s="1" t="s">
        <v>59</v>
      </c>
      <c r="L42" s="1" t="s">
        <v>209</v>
      </c>
      <c r="M42" s="1" t="s">
        <v>32</v>
      </c>
      <c r="N42" s="1" t="s">
        <v>210</v>
      </c>
      <c r="O42" s="27">
        <v>3.69</v>
      </c>
      <c r="P42" s="27">
        <f>D42*O42</f>
        <v>3.69</v>
      </c>
    </row>
    <row r="43" spans="4:17">
      <c r="D43" s="1">
        <v>1</v>
      </c>
      <c r="E43" s="1" t="s">
        <v>61</v>
      </c>
      <c r="L43" s="1" t="s">
        <v>209</v>
      </c>
      <c r="M43" s="1" t="s">
        <v>208</v>
      </c>
      <c r="N43" s="1" t="s">
        <v>210</v>
      </c>
      <c r="O43" s="27">
        <v>3.19</v>
      </c>
      <c r="P43" s="27">
        <f t="shared" ref="P43:P50" si="1">D43*O43</f>
        <v>3.19</v>
      </c>
    </row>
    <row r="44" spans="4:17">
      <c r="D44" s="1">
        <v>1</v>
      </c>
      <c r="E44" s="1" t="s">
        <v>64</v>
      </c>
      <c r="L44" s="1" t="s">
        <v>138</v>
      </c>
      <c r="M44" s="1" t="s">
        <v>220</v>
      </c>
      <c r="N44" s="1" t="s">
        <v>210</v>
      </c>
      <c r="O44" s="27">
        <v>0.3</v>
      </c>
      <c r="P44" s="27">
        <f t="shared" si="1"/>
        <v>0.3</v>
      </c>
    </row>
    <row r="45" spans="4:17">
      <c r="D45" s="1">
        <v>3</v>
      </c>
      <c r="E45" s="1" t="s">
        <v>144</v>
      </c>
      <c r="L45" s="1" t="s">
        <v>222</v>
      </c>
      <c r="M45" s="1" t="s">
        <v>223</v>
      </c>
      <c r="N45" s="1" t="s">
        <v>210</v>
      </c>
      <c r="O45" s="27">
        <f>3.49/4</f>
        <v>0.87250000000000005</v>
      </c>
      <c r="P45" s="27">
        <f t="shared" si="1"/>
        <v>2.6175000000000002</v>
      </c>
    </row>
    <row r="46" spans="4:17">
      <c r="D46" s="1">
        <v>1</v>
      </c>
      <c r="E46" s="1" t="s">
        <v>145</v>
      </c>
      <c r="L46" s="1" t="s">
        <v>224</v>
      </c>
      <c r="M46" s="6" t="s">
        <v>134</v>
      </c>
      <c r="N46" s="1" t="s">
        <v>210</v>
      </c>
      <c r="O46" s="27">
        <v>5.29</v>
      </c>
      <c r="P46" s="27">
        <f>D46*O46</f>
        <v>5.29</v>
      </c>
    </row>
    <row r="47" spans="4:17">
      <c r="D47" s="1">
        <v>1</v>
      </c>
      <c r="E47" s="1" t="s">
        <v>146</v>
      </c>
      <c r="L47" s="1" t="s">
        <v>225</v>
      </c>
      <c r="M47" s="1" t="s">
        <v>181</v>
      </c>
      <c r="N47" s="1" t="s">
        <v>130</v>
      </c>
      <c r="O47" s="27">
        <v>6.96</v>
      </c>
      <c r="P47" s="27">
        <f>D47*O47</f>
        <v>6.96</v>
      </c>
    </row>
    <row r="48" spans="4:17">
      <c r="D48" s="1">
        <v>1</v>
      </c>
      <c r="E48" s="1" t="s">
        <v>147</v>
      </c>
      <c r="L48" s="1" t="s">
        <v>226</v>
      </c>
      <c r="M48" s="1" t="s">
        <v>32</v>
      </c>
      <c r="N48" s="1" t="s">
        <v>130</v>
      </c>
      <c r="O48" s="27">
        <v>4.16</v>
      </c>
      <c r="P48" s="27">
        <f>D48*O48</f>
        <v>4.16</v>
      </c>
    </row>
    <row r="49" spans="4:16">
      <c r="D49" s="1">
        <v>1</v>
      </c>
      <c r="E49" s="1" t="s">
        <v>148</v>
      </c>
      <c r="L49" s="1" t="s">
        <v>135</v>
      </c>
      <c r="M49" s="1" t="s">
        <v>136</v>
      </c>
      <c r="N49" s="1" t="s">
        <v>130</v>
      </c>
      <c r="O49" s="27">
        <v>2.19</v>
      </c>
      <c r="P49" s="27">
        <f>D49*O49</f>
        <v>2.19</v>
      </c>
    </row>
    <row r="50" spans="4:16">
      <c r="D50" s="1">
        <v>1</v>
      </c>
      <c r="E50" s="1" t="s">
        <v>149</v>
      </c>
      <c r="L50" s="1" t="s">
        <v>135</v>
      </c>
      <c r="M50" s="1" t="s">
        <v>204</v>
      </c>
      <c r="N50" s="1" t="s">
        <v>130</v>
      </c>
      <c r="O50" s="27">
        <v>0.44</v>
      </c>
      <c r="P50" s="27">
        <f>D50*O50</f>
        <v>0.44</v>
      </c>
    </row>
    <row r="51" spans="4:16">
      <c r="D51" s="1">
        <v>1</v>
      </c>
      <c r="E51" s="1" t="s">
        <v>150</v>
      </c>
      <c r="L51" s="1" t="s">
        <v>135</v>
      </c>
      <c r="M51" s="1" t="s">
        <v>205</v>
      </c>
      <c r="N51" s="1" t="s">
        <v>130</v>
      </c>
      <c r="O51" s="27">
        <v>0.45</v>
      </c>
      <c r="P51" s="27">
        <f>D51*O51</f>
        <v>0.45</v>
      </c>
    </row>
    <row r="52" spans="4:16">
      <c r="D52" s="1">
        <v>1</v>
      </c>
      <c r="E52" s="1" t="s">
        <v>151</v>
      </c>
      <c r="L52" s="1" t="s">
        <v>189</v>
      </c>
      <c r="M52" s="1" t="s">
        <v>190</v>
      </c>
      <c r="N52" s="1" t="s">
        <v>130</v>
      </c>
      <c r="O52" s="27">
        <v>1.7</v>
      </c>
      <c r="P52" s="27">
        <f>D52*O52</f>
        <v>1.7</v>
      </c>
    </row>
    <row r="53" spans="4:16">
      <c r="D53" s="1">
        <v>1</v>
      </c>
      <c r="E53" s="1" t="s">
        <v>152</v>
      </c>
      <c r="L53" s="1" t="s">
        <v>194</v>
      </c>
      <c r="M53" s="1" t="s">
        <v>195</v>
      </c>
      <c r="N53" s="1" t="s">
        <v>130</v>
      </c>
      <c r="O53" s="27">
        <v>3.45</v>
      </c>
      <c r="P53" s="27">
        <f>D53*O53</f>
        <v>3.45</v>
      </c>
    </row>
    <row r="54" spans="4:16">
      <c r="D54" s="1">
        <v>1</v>
      </c>
      <c r="E54" s="1" t="s">
        <v>153</v>
      </c>
      <c r="L54" s="1" t="s">
        <v>196</v>
      </c>
      <c r="M54" s="6" t="s">
        <v>197</v>
      </c>
      <c r="N54" s="1" t="s">
        <v>228</v>
      </c>
      <c r="O54" s="27">
        <v>1</v>
      </c>
      <c r="P54" s="27">
        <f>D54*O54</f>
        <v>1</v>
      </c>
    </row>
    <row r="55" spans="4:16">
      <c r="D55" s="1">
        <v>1</v>
      </c>
      <c r="E55" s="1" t="s">
        <v>154</v>
      </c>
      <c r="L55" s="1" t="s">
        <v>182</v>
      </c>
      <c r="M55" s="1" t="s">
        <v>183</v>
      </c>
      <c r="N55" s="1" t="s">
        <v>221</v>
      </c>
      <c r="O55" s="27">
        <v>6.99</v>
      </c>
      <c r="P55" s="27">
        <f>D55*O55</f>
        <v>6.99</v>
      </c>
    </row>
    <row r="56" spans="4:16">
      <c r="D56" s="1">
        <v>8</v>
      </c>
      <c r="E56" s="1" t="s">
        <v>155</v>
      </c>
      <c r="L56" s="1" t="s">
        <v>108</v>
      </c>
      <c r="M56" s="6" t="s">
        <v>174</v>
      </c>
      <c r="N56" s="1" t="s">
        <v>229</v>
      </c>
      <c r="O56" s="27">
        <f>6.88/10</f>
        <v>0.68799999999999994</v>
      </c>
      <c r="P56" s="27">
        <f>D56*O56</f>
        <v>5.5039999999999996</v>
      </c>
    </row>
    <row r="57" spans="4:16">
      <c r="D57" s="1">
        <v>8</v>
      </c>
      <c r="E57" s="1" t="s">
        <v>156</v>
      </c>
      <c r="L57" s="1" t="s">
        <v>67</v>
      </c>
      <c r="M57" s="6" t="s">
        <v>175</v>
      </c>
      <c r="N57" s="1" t="s">
        <v>229</v>
      </c>
      <c r="O57" s="27">
        <f>1.33/10</f>
        <v>0.13300000000000001</v>
      </c>
      <c r="P57" s="27">
        <f>D57*O57</f>
        <v>1.0640000000000001</v>
      </c>
    </row>
    <row r="58" spans="4:16">
      <c r="D58" s="1">
        <v>8</v>
      </c>
      <c r="E58" s="1" t="s">
        <v>157</v>
      </c>
      <c r="L58" s="1" t="s">
        <v>108</v>
      </c>
      <c r="M58" s="6" t="s">
        <v>176</v>
      </c>
      <c r="N58" s="1" t="s">
        <v>229</v>
      </c>
      <c r="O58" s="27">
        <f>4.95/100</f>
        <v>4.9500000000000002E-2</v>
      </c>
      <c r="P58" s="27">
        <f>D58*O58</f>
        <v>0.39600000000000002</v>
      </c>
    </row>
    <row r="59" spans="4:16">
      <c r="D59" s="1">
        <v>4</v>
      </c>
      <c r="E59" s="1" t="s">
        <v>158</v>
      </c>
      <c r="L59" s="1" t="s">
        <v>173</v>
      </c>
      <c r="M59" s="6" t="s">
        <v>172</v>
      </c>
      <c r="N59" s="1" t="s">
        <v>229</v>
      </c>
      <c r="O59" s="27">
        <f>2.79/8</f>
        <v>0.34875</v>
      </c>
      <c r="P59" s="27">
        <f>D59*O59</f>
        <v>1.395</v>
      </c>
    </row>
    <row r="60" spans="4:16">
      <c r="D60" s="1">
        <v>1</v>
      </c>
      <c r="E60" s="1" t="s">
        <v>159</v>
      </c>
      <c r="L60" s="1" t="s">
        <v>171</v>
      </c>
      <c r="M60" s="1" t="s">
        <v>230</v>
      </c>
      <c r="N60" s="1" t="s">
        <v>231</v>
      </c>
      <c r="O60" s="27">
        <f>5/70*5.77</f>
        <v>0.41214285714285709</v>
      </c>
      <c r="P60" s="27">
        <f>D60*O60</f>
        <v>0.41214285714285709</v>
      </c>
    </row>
    <row r="61" spans="4:16">
      <c r="D61" s="1">
        <v>1</v>
      </c>
      <c r="E61" s="1" t="s">
        <v>160</v>
      </c>
      <c r="L61" s="1" t="s">
        <v>162</v>
      </c>
      <c r="M61" s="1" t="s">
        <v>163</v>
      </c>
      <c r="N61" s="1" t="s">
        <v>130</v>
      </c>
      <c r="O61" s="27">
        <f>41.68/40</f>
        <v>1.042</v>
      </c>
      <c r="P61" s="27">
        <f>D61*O61</f>
        <v>1.042</v>
      </c>
    </row>
    <row r="62" spans="4:16">
      <c r="D62" s="1">
        <v>1</v>
      </c>
      <c r="E62" s="1" t="s">
        <v>161</v>
      </c>
      <c r="L62" s="1" t="s">
        <v>186</v>
      </c>
      <c r="M62" s="6" t="s">
        <v>187</v>
      </c>
      <c r="N62" s="1" t="s">
        <v>232</v>
      </c>
      <c r="O62" s="27">
        <f>0.85/20</f>
        <v>4.2499999999999996E-2</v>
      </c>
      <c r="P62" s="27">
        <f>D62*O62</f>
        <v>4.2499999999999996E-2</v>
      </c>
    </row>
    <row r="63" spans="4:16">
      <c r="D63" s="1">
        <v>1</v>
      </c>
      <c r="E63" s="1" t="s">
        <v>170</v>
      </c>
      <c r="L63" s="1" t="s">
        <v>236</v>
      </c>
      <c r="M63" s="1" t="s">
        <v>164</v>
      </c>
      <c r="N63" s="1" t="s">
        <v>130</v>
      </c>
      <c r="O63" s="27">
        <f>15.56/100*10</f>
        <v>1.556</v>
      </c>
      <c r="P63" s="27">
        <f t="shared" ref="P63:P68" si="2">D63*O63</f>
        <v>1.556</v>
      </c>
    </row>
    <row r="64" spans="4:16">
      <c r="D64" s="1">
        <v>1</v>
      </c>
      <c r="E64" s="1" t="s">
        <v>184</v>
      </c>
      <c r="L64" s="1" t="s">
        <v>235</v>
      </c>
      <c r="M64" s="6" t="s">
        <v>164</v>
      </c>
      <c r="N64" s="1" t="s">
        <v>130</v>
      </c>
      <c r="O64" s="27">
        <f>15.56/100*10</f>
        <v>1.556</v>
      </c>
      <c r="P64" s="27">
        <f t="shared" si="2"/>
        <v>1.556</v>
      </c>
    </row>
    <row r="65" spans="4:16">
      <c r="D65" s="1">
        <v>1</v>
      </c>
      <c r="E65" s="1" t="s">
        <v>185</v>
      </c>
      <c r="L65" s="1" t="s">
        <v>168</v>
      </c>
      <c r="M65" s="1" t="s">
        <v>167</v>
      </c>
      <c r="N65" s="1" t="s">
        <v>237</v>
      </c>
      <c r="P65" s="27">
        <f t="shared" si="2"/>
        <v>0</v>
      </c>
    </row>
    <row r="66" spans="4:16">
      <c r="D66" s="1">
        <v>1</v>
      </c>
      <c r="E66" s="1" t="s">
        <v>188</v>
      </c>
      <c r="L66" s="1" t="s">
        <v>169</v>
      </c>
      <c r="M66" s="1" t="s">
        <v>167</v>
      </c>
      <c r="N66" s="1" t="s">
        <v>234</v>
      </c>
      <c r="O66" s="27">
        <f>10.5/6/40</f>
        <v>4.3749999999999997E-2</v>
      </c>
      <c r="P66" s="27">
        <f t="shared" si="2"/>
        <v>4.3749999999999997E-2</v>
      </c>
    </row>
    <row r="67" spans="4:16">
      <c r="D67" s="1">
        <v>1</v>
      </c>
      <c r="E67" s="1" t="s">
        <v>198</v>
      </c>
      <c r="L67" s="1" t="s">
        <v>233</v>
      </c>
      <c r="M67" s="6" t="s">
        <v>167</v>
      </c>
      <c r="N67" s="1" t="s">
        <v>234</v>
      </c>
      <c r="O67" s="27">
        <f>10.5/6/40</f>
        <v>4.3749999999999997E-2</v>
      </c>
      <c r="P67" s="27">
        <f t="shared" si="2"/>
        <v>4.3749999999999997E-2</v>
      </c>
    </row>
    <row r="68" spans="4:16">
      <c r="D68" s="1">
        <v>1</v>
      </c>
      <c r="E68" s="1" t="s">
        <v>199</v>
      </c>
      <c r="L68" s="1" t="s">
        <v>203</v>
      </c>
      <c r="M68" s="1" t="s">
        <v>167</v>
      </c>
      <c r="N68" s="1" t="s">
        <v>234</v>
      </c>
      <c r="O68" s="27">
        <f>10.67/3/40</f>
        <v>8.8916666666666672E-2</v>
      </c>
      <c r="P68" s="27">
        <f t="shared" si="2"/>
        <v>8.8916666666666672E-2</v>
      </c>
    </row>
    <row r="69" spans="4:16">
      <c r="D69" s="1">
        <v>1</v>
      </c>
      <c r="E69" s="1" t="s">
        <v>200</v>
      </c>
      <c r="G69" s="1">
        <v>150</v>
      </c>
      <c r="H69" s="1" t="s">
        <v>17</v>
      </c>
      <c r="I69" s="1">
        <v>50</v>
      </c>
      <c r="J69" s="1" t="s">
        <v>2</v>
      </c>
      <c r="L69" s="1" t="s">
        <v>35</v>
      </c>
      <c r="M69" s="1" t="s">
        <v>23</v>
      </c>
      <c r="P69" s="27">
        <f>D69*O69</f>
        <v>0</v>
      </c>
    </row>
    <row r="70" spans="4:16">
      <c r="D70" s="1">
        <v>1</v>
      </c>
      <c r="E70" s="1" t="s">
        <v>201</v>
      </c>
      <c r="L70" s="1" t="s">
        <v>34</v>
      </c>
      <c r="M70" s="1" t="s">
        <v>33</v>
      </c>
      <c r="P70" s="27">
        <f>D70*O70</f>
        <v>0</v>
      </c>
    </row>
    <row r="71" spans="4:16">
      <c r="D71" s="1">
        <v>1</v>
      </c>
      <c r="E71" s="1" t="s">
        <v>202</v>
      </c>
      <c r="L71" s="1" t="s">
        <v>165</v>
      </c>
      <c r="M71" s="1" t="s">
        <v>166</v>
      </c>
      <c r="P71" s="27">
        <f>D71*O71</f>
        <v>0</v>
      </c>
    </row>
    <row r="72" spans="4:16">
      <c r="D72" s="1">
        <v>1</v>
      </c>
      <c r="E72" s="1" t="s">
        <v>207</v>
      </c>
      <c r="L72" s="1" t="s">
        <v>65</v>
      </c>
      <c r="M72" s="1" t="s">
        <v>58</v>
      </c>
      <c r="P72" s="27">
        <f>D72*O72</f>
        <v>0</v>
      </c>
    </row>
    <row r="73" spans="4:16">
      <c r="D73" s="1">
        <v>1</v>
      </c>
      <c r="E73" s="1" t="s">
        <v>211</v>
      </c>
      <c r="L73" s="1" t="s">
        <v>60</v>
      </c>
      <c r="M73" s="1" t="s">
        <v>58</v>
      </c>
      <c r="P73" s="27">
        <f>D73*O73</f>
        <v>0</v>
      </c>
    </row>
    <row r="74" spans="4:16">
      <c r="D74" s="1">
        <v>2</v>
      </c>
      <c r="E74" s="1" t="s">
        <v>212</v>
      </c>
      <c r="L74" s="1" t="s">
        <v>62</v>
      </c>
      <c r="M74" s="1" t="s">
        <v>63</v>
      </c>
      <c r="P74" s="27">
        <f>D74*O74</f>
        <v>0</v>
      </c>
    </row>
    <row r="75" spans="4:16">
      <c r="D75" s="1">
        <v>0</v>
      </c>
      <c r="E75" s="1" t="s">
        <v>213</v>
      </c>
      <c r="L75" s="1" t="s">
        <v>62</v>
      </c>
      <c r="M75" s="1" t="s">
        <v>63</v>
      </c>
      <c r="P75" s="27">
        <f>D75*O75</f>
        <v>0</v>
      </c>
    </row>
    <row r="76" spans="4:16">
      <c r="D76" s="1">
        <v>1</v>
      </c>
      <c r="E76" s="1" t="s">
        <v>214</v>
      </c>
      <c r="L76" s="1" t="s">
        <v>179</v>
      </c>
      <c r="M76" s="1" t="s">
        <v>180</v>
      </c>
      <c r="P76" s="27">
        <f>D76*O76</f>
        <v>0</v>
      </c>
    </row>
    <row r="77" spans="4:16">
      <c r="D77" s="1">
        <v>1</v>
      </c>
      <c r="E77" s="1" t="s">
        <v>215</v>
      </c>
      <c r="L77" s="1" t="s">
        <v>178</v>
      </c>
      <c r="M77" s="1" t="s">
        <v>177</v>
      </c>
      <c r="P77" s="27">
        <f>D77*O77</f>
        <v>0</v>
      </c>
    </row>
    <row r="79" spans="4:16">
      <c r="K79" s="1" t="s">
        <v>238</v>
      </c>
      <c r="L79" s="1">
        <v>31</v>
      </c>
      <c r="M79" s="1" t="s">
        <v>239</v>
      </c>
    </row>
    <row r="80" spans="4:16">
      <c r="K80" s="1" t="s">
        <v>240</v>
      </c>
      <c r="L80" s="1">
        <v>1.5</v>
      </c>
      <c r="M80" s="1" t="s">
        <v>241</v>
      </c>
    </row>
    <row r="81" spans="11:13">
      <c r="K81" s="1" t="s">
        <v>242</v>
      </c>
      <c r="L81" s="17">
        <f>L79*L80</f>
        <v>46.5</v>
      </c>
      <c r="M81" s="1" t="s">
        <v>243</v>
      </c>
    </row>
    <row r="82" spans="11:13">
      <c r="L82" s="1" t="s">
        <v>244</v>
      </c>
    </row>
  </sheetData>
  <mergeCells count="1">
    <mergeCell ref="G3:J3"/>
  </mergeCells>
  <hyperlinks>
    <hyperlink ref="M46" r:id="rId1"/>
    <hyperlink ref="M54" r:id="rId2" location="14280"/>
    <hyperlink ref="M56" r:id="rId3"/>
    <hyperlink ref="M57" r:id="rId4"/>
    <hyperlink ref="M58" r:id="rId5"/>
    <hyperlink ref="M59" r:id="rId6"/>
    <hyperlink ref="M62" r:id="rId7"/>
    <hyperlink ref="M67" r:id="rId8"/>
    <hyperlink ref="M6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R31"/>
  <sheetViews>
    <sheetView workbookViewId="0">
      <selection activeCell="P25" sqref="P25"/>
    </sheetView>
  </sheetViews>
  <sheetFormatPr defaultRowHeight="15"/>
  <cols>
    <col min="1" max="1" width="5.7109375" customWidth="1"/>
    <col min="2" max="2" width="28.28515625" bestFit="1" customWidth="1"/>
    <col min="3" max="3" width="15.7109375" bestFit="1" customWidth="1"/>
    <col min="4" max="4" width="9.28515625" style="1" bestFit="1" customWidth="1"/>
    <col min="5" max="5" width="6.85546875" style="1" bestFit="1" customWidth="1"/>
    <col min="6" max="6" width="9.28515625" style="1" bestFit="1" customWidth="1"/>
    <col min="7" max="7" width="7" style="1" bestFit="1" customWidth="1"/>
    <col min="8" max="8" width="7.140625" bestFit="1" customWidth="1"/>
    <col min="9" max="9" width="3.5703125" customWidth="1"/>
    <col min="10" max="10" width="11.28515625" bestFit="1" customWidth="1"/>
    <col min="11" max="11" width="13.85546875" bestFit="1" customWidth="1"/>
    <col min="12" max="13" width="9.28515625" bestFit="1" customWidth="1"/>
    <col min="14" max="14" width="9.5703125" style="1" bestFit="1" customWidth="1"/>
    <col min="15" max="15" width="9.5703125" style="1" customWidth="1"/>
    <col min="16" max="16" width="14.140625" bestFit="1" customWidth="1"/>
    <col min="17" max="17" width="6.5703125" bestFit="1" customWidth="1"/>
    <col min="18" max="18" width="9.5703125" bestFit="1" customWidth="1"/>
    <col min="19" max="19" width="7" bestFit="1" customWidth="1"/>
    <col min="20" max="20" width="12.85546875" bestFit="1" customWidth="1"/>
    <col min="21" max="21" width="3.42578125" customWidth="1"/>
    <col min="22" max="22" width="14.5703125" bestFit="1" customWidth="1"/>
    <col min="23" max="23" width="15" bestFit="1" customWidth="1"/>
    <col min="24" max="24" width="9.5703125" bestFit="1" customWidth="1"/>
    <col min="25" max="25" width="1.7109375" customWidth="1"/>
    <col min="26" max="26" width="15" bestFit="1" customWidth="1"/>
    <col min="27" max="27" width="9.5703125" bestFit="1" customWidth="1"/>
  </cols>
  <sheetData>
    <row r="2" spans="2:18">
      <c r="C2" s="25" t="s">
        <v>92</v>
      </c>
      <c r="D2" s="25"/>
      <c r="E2" s="25"/>
      <c r="F2" s="25"/>
      <c r="G2" s="25"/>
      <c r="H2" s="7"/>
      <c r="I2" s="8"/>
      <c r="J2" s="8"/>
      <c r="K2" s="8"/>
      <c r="L2" s="25" t="s">
        <v>96</v>
      </c>
      <c r="M2" s="25"/>
      <c r="N2" s="25"/>
      <c r="O2" s="7"/>
      <c r="P2" s="8"/>
      <c r="Q2" s="25" t="s">
        <v>97</v>
      </c>
      <c r="R2" s="25"/>
    </row>
    <row r="3" spans="2:18">
      <c r="B3" s="7" t="s">
        <v>121</v>
      </c>
      <c r="C3" s="7" t="s">
        <v>91</v>
      </c>
      <c r="D3" s="7" t="s">
        <v>122</v>
      </c>
      <c r="E3" s="7" t="s">
        <v>122</v>
      </c>
      <c r="F3" s="7" t="s">
        <v>125</v>
      </c>
      <c r="G3" s="7" t="s">
        <v>70</v>
      </c>
      <c r="H3" s="7" t="s">
        <v>126</v>
      </c>
      <c r="J3" s="7" t="s">
        <v>121</v>
      </c>
      <c r="K3" s="7" t="s">
        <v>91</v>
      </c>
      <c r="L3" s="7" t="s">
        <v>128</v>
      </c>
      <c r="M3" s="7" t="s">
        <v>125</v>
      </c>
      <c r="N3" s="7" t="s">
        <v>75</v>
      </c>
      <c r="O3" s="7"/>
      <c r="P3" s="7" t="s">
        <v>91</v>
      </c>
      <c r="Q3" s="7" t="s">
        <v>78</v>
      </c>
      <c r="R3" s="7" t="s">
        <v>75</v>
      </c>
    </row>
    <row r="4" spans="2:18">
      <c r="B4" s="7"/>
      <c r="C4" s="7"/>
      <c r="D4" s="7" t="s">
        <v>123</v>
      </c>
      <c r="E4" s="7" t="s">
        <v>124</v>
      </c>
      <c r="F4" s="7" t="s">
        <v>123</v>
      </c>
      <c r="G4" s="7"/>
      <c r="H4" s="7" t="s">
        <v>127</v>
      </c>
      <c r="J4" s="7"/>
      <c r="K4" s="7"/>
      <c r="L4" s="7" t="s">
        <v>123</v>
      </c>
      <c r="M4" s="7" t="s">
        <v>123</v>
      </c>
      <c r="N4" s="7"/>
      <c r="O4" s="7"/>
      <c r="P4" s="7"/>
      <c r="Q4" s="7"/>
      <c r="R4" s="7"/>
    </row>
    <row r="5" spans="2:18">
      <c r="B5" s="15" t="s">
        <v>100</v>
      </c>
      <c r="C5" s="1"/>
      <c r="D5" s="7" t="s">
        <v>71</v>
      </c>
      <c r="E5" s="7" t="s">
        <v>74</v>
      </c>
      <c r="F5" s="7" t="s">
        <v>73</v>
      </c>
      <c r="G5" s="7" t="s">
        <v>72</v>
      </c>
      <c r="H5" s="7"/>
      <c r="J5" s="6" t="s">
        <v>129</v>
      </c>
      <c r="L5" s="7" t="s">
        <v>76</v>
      </c>
      <c r="M5" s="7" t="s">
        <v>73</v>
      </c>
      <c r="N5" s="7" t="s">
        <v>77</v>
      </c>
      <c r="O5" s="7"/>
      <c r="Q5" s="7" t="s">
        <v>42</v>
      </c>
      <c r="R5" s="7" t="s">
        <v>77</v>
      </c>
    </row>
    <row r="6" spans="2:18">
      <c r="B6" s="20" t="s">
        <v>101</v>
      </c>
      <c r="C6" s="1" t="s">
        <v>93</v>
      </c>
      <c r="D6" s="1">
        <v>0.185</v>
      </c>
      <c r="E6" s="1">
        <v>7.3999999999999996E-2</v>
      </c>
      <c r="F6" s="1">
        <v>9.5000000000000001E-2</v>
      </c>
      <c r="G6" s="1">
        <v>0.34599999999999997</v>
      </c>
      <c r="H6" s="9">
        <f>16/0.298</f>
        <v>53.691275167785236</v>
      </c>
      <c r="I6" s="1"/>
      <c r="J6" s="6" t="s">
        <v>130</v>
      </c>
      <c r="K6" s="1"/>
      <c r="L6" s="1">
        <v>0.105</v>
      </c>
      <c r="M6" s="1">
        <v>0.248</v>
      </c>
      <c r="N6" s="1">
        <v>2.1000000000000001E-2</v>
      </c>
      <c r="Q6" s="1">
        <v>0.185</v>
      </c>
      <c r="R6" s="10">
        <v>0.06</v>
      </c>
    </row>
    <row r="7" spans="2:18">
      <c r="C7" s="1" t="s">
        <v>94</v>
      </c>
      <c r="D7" s="1">
        <v>0.185</v>
      </c>
      <c r="E7" s="1">
        <v>6.7000000000000004E-2</v>
      </c>
      <c r="F7" s="1">
        <v>9.5000000000000001E-2</v>
      </c>
      <c r="G7" s="1">
        <v>0.35899999999999999</v>
      </c>
      <c r="H7" s="9">
        <f>15/0.299</f>
        <v>50.167224080267559</v>
      </c>
      <c r="L7" s="1">
        <v>0.104</v>
      </c>
      <c r="M7" s="1">
        <v>0.248</v>
      </c>
      <c r="N7" s="1">
        <v>2.1999999999999999E-2</v>
      </c>
      <c r="Q7" s="1">
        <v>0.186</v>
      </c>
      <c r="R7" s="1">
        <v>5.8999999999999997E-2</v>
      </c>
    </row>
    <row r="8" spans="2:18">
      <c r="B8" s="6" t="s">
        <v>133</v>
      </c>
      <c r="C8" s="1" t="s">
        <v>95</v>
      </c>
      <c r="D8" s="1">
        <v>0.18099999999999999</v>
      </c>
      <c r="E8" s="1">
        <v>6.6000000000000003E-2</v>
      </c>
      <c r="F8" s="1">
        <v>9.5000000000000001E-2</v>
      </c>
      <c r="G8" s="1">
        <v>0.36699999999999999</v>
      </c>
      <c r="H8" s="9">
        <f>10/0.186</f>
        <v>53.763440860215056</v>
      </c>
      <c r="I8" s="1"/>
      <c r="J8" s="1"/>
      <c r="K8" s="1"/>
      <c r="L8" s="1">
        <v>0.104</v>
      </c>
      <c r="M8" s="1">
        <v>0.247</v>
      </c>
      <c r="N8" s="1">
        <v>2.1999999999999999E-2</v>
      </c>
      <c r="P8" s="1"/>
      <c r="Q8" s="1">
        <v>0.187</v>
      </c>
      <c r="R8" s="10">
        <v>0.06</v>
      </c>
    </row>
    <row r="9" spans="2:18">
      <c r="C9" s="1"/>
      <c r="D9"/>
      <c r="E9"/>
      <c r="F9"/>
      <c r="G9"/>
      <c r="N9"/>
      <c r="O9"/>
    </row>
    <row r="10" spans="2:18">
      <c r="B10" s="15" t="s">
        <v>69</v>
      </c>
      <c r="C10" s="1" t="s">
        <v>90</v>
      </c>
      <c r="D10" s="10">
        <f>AVERAGE(D6:D8)</f>
        <v>0.18366666666666664</v>
      </c>
      <c r="E10" s="10">
        <f t="shared" ref="E10:R10" si="0">AVERAGE(E6:E8)</f>
        <v>6.9000000000000006E-2</v>
      </c>
      <c r="F10" s="10">
        <f t="shared" si="0"/>
        <v>9.5000000000000015E-2</v>
      </c>
      <c r="G10" s="10">
        <f t="shared" si="0"/>
        <v>0.35733333333333334</v>
      </c>
      <c r="H10" s="9">
        <v>54</v>
      </c>
      <c r="L10" s="10">
        <f t="shared" si="0"/>
        <v>0.10433333333333333</v>
      </c>
      <c r="M10" s="10">
        <f t="shared" si="0"/>
        <v>0.24766666666666667</v>
      </c>
      <c r="N10" s="10">
        <f t="shared" si="0"/>
        <v>2.1666666666666667E-2</v>
      </c>
      <c r="O10" s="10"/>
      <c r="Q10" s="10">
        <f t="shared" si="0"/>
        <v>0.18600000000000003</v>
      </c>
      <c r="R10" s="10">
        <f t="shared" si="0"/>
        <v>5.9666666666666666E-2</v>
      </c>
    </row>
    <row r="11" spans="2:18">
      <c r="C11" s="1" t="s">
        <v>85</v>
      </c>
      <c r="D11" s="3" t="s">
        <v>79</v>
      </c>
      <c r="E11" s="1" t="s">
        <v>80</v>
      </c>
      <c r="F11" s="3" t="s">
        <v>81</v>
      </c>
      <c r="G11" s="3" t="s">
        <v>82</v>
      </c>
      <c r="L11" s="3" t="s">
        <v>81</v>
      </c>
      <c r="M11" s="3" t="s">
        <v>83</v>
      </c>
      <c r="N11" s="3" t="s">
        <v>84</v>
      </c>
      <c r="O11" s="3"/>
      <c r="Q11" s="3" t="s">
        <v>79</v>
      </c>
      <c r="R11" s="1" t="s">
        <v>80</v>
      </c>
    </row>
    <row r="12" spans="2:18">
      <c r="C12" s="1" t="s">
        <v>89</v>
      </c>
      <c r="D12" s="11">
        <f>(D10-VALUE(LEFT(D11,1))/VALUE(MID(D11,3,2)))/D10</f>
        <v>-2.0871143375680704E-2</v>
      </c>
      <c r="E12" s="11">
        <f t="shared" ref="E12:R12" si="1">(E10-VALUE(LEFT(E11,1))/VALUE(MID(E11,3,2)))/E10</f>
        <v>9.4202898550724709E-2</v>
      </c>
      <c r="F12" s="11">
        <f t="shared" si="1"/>
        <v>1.3157894736842261E-2</v>
      </c>
      <c r="G12" s="11">
        <f t="shared" si="1"/>
        <v>0.12546641791044777</v>
      </c>
      <c r="L12" s="11">
        <f t="shared" si="1"/>
        <v>0.10143769968051118</v>
      </c>
      <c r="M12" s="11">
        <f>(M10-VALUE(LEFT(M11,1))/VALUE(MID(M11,3,1)))/M10</f>
        <v>-9.4212651413189477E-3</v>
      </c>
      <c r="N12" s="11">
        <f t="shared" si="1"/>
        <v>-0.44230769230769224</v>
      </c>
      <c r="O12" s="11"/>
      <c r="Q12" s="11">
        <f t="shared" si="1"/>
        <v>-8.0645161290321156E-3</v>
      </c>
      <c r="R12" s="11">
        <f t="shared" si="1"/>
        <v>-4.7486033519553078E-2</v>
      </c>
    </row>
    <row r="13" spans="2:18">
      <c r="B13" s="2"/>
      <c r="C13" s="1"/>
      <c r="D13"/>
      <c r="E13"/>
      <c r="F13"/>
      <c r="G13"/>
      <c r="J13" s="2"/>
      <c r="K13" s="2"/>
      <c r="N13"/>
      <c r="O13"/>
      <c r="P13" s="2"/>
    </row>
    <row r="14" spans="2:18">
      <c r="B14" s="18" t="s">
        <v>98</v>
      </c>
      <c r="C14" s="1" t="s">
        <v>66</v>
      </c>
      <c r="D14" s="1">
        <v>0.154</v>
      </c>
      <c r="E14" s="1">
        <v>6.4000000000000001E-2</v>
      </c>
      <c r="F14" s="1">
        <v>8.5999999999999993E-2</v>
      </c>
      <c r="G14" s="13">
        <f>5/16</f>
        <v>0.3125</v>
      </c>
      <c r="H14" s="1">
        <v>56</v>
      </c>
      <c r="J14" s="19" t="s">
        <v>109</v>
      </c>
      <c r="K14" s="2"/>
      <c r="L14" s="1">
        <v>9.8000000000000004E-2</v>
      </c>
      <c r="M14" s="1">
        <v>0.248</v>
      </c>
      <c r="N14" s="1">
        <v>0.02</v>
      </c>
      <c r="O14"/>
      <c r="P14" s="19" t="s">
        <v>111</v>
      </c>
    </row>
    <row r="15" spans="2:18">
      <c r="B15" s="18" t="s">
        <v>99</v>
      </c>
      <c r="C15" s="1" t="s">
        <v>86</v>
      </c>
      <c r="D15" s="11">
        <f>(D$10-D14)/D$10</f>
        <v>0.16152450090744092</v>
      </c>
      <c r="E15" s="11">
        <f t="shared" ref="E15:H15" si="2">(E$10-E14)/E$10</f>
        <v>7.2463768115942087E-2</v>
      </c>
      <c r="F15" s="11">
        <f t="shared" si="2"/>
        <v>9.4736842105263369E-2</v>
      </c>
      <c r="G15" s="11">
        <v>0</v>
      </c>
      <c r="H15" s="11">
        <f t="shared" si="2"/>
        <v>-3.7037037037037035E-2</v>
      </c>
      <c r="J15" s="18" t="s">
        <v>110</v>
      </c>
      <c r="K15" s="1" t="s">
        <v>86</v>
      </c>
      <c r="L15" s="11">
        <f>(L$10-L14)/L$10</f>
        <v>6.0702875399360985E-2</v>
      </c>
      <c r="M15" s="11">
        <f t="shared" ref="M15" si="3">(M$10-M14)/M$10</f>
        <v>-1.3458950201883891E-3</v>
      </c>
      <c r="N15" s="11">
        <f t="shared" ref="N15" si="4">(N$10-N14)/N$10</f>
        <v>7.6923076923076941E-2</v>
      </c>
      <c r="O15"/>
      <c r="P15" s="18" t="s">
        <v>112</v>
      </c>
    </row>
    <row r="16" spans="2:18">
      <c r="B16" s="18" t="s">
        <v>102</v>
      </c>
      <c r="C16" s="1" t="s">
        <v>88</v>
      </c>
      <c r="D16" s="11">
        <f>ABS(D15)</f>
        <v>0.16152450090744092</v>
      </c>
      <c r="E16" s="11">
        <f t="shared" ref="E16" si="5">ABS(E15)</f>
        <v>7.2463768115942087E-2</v>
      </c>
      <c r="F16" s="11">
        <f t="shared" ref="F16" si="6">ABS(F15)</f>
        <v>9.4736842105263369E-2</v>
      </c>
      <c r="G16" s="11">
        <f t="shared" ref="G16" si="7">ABS(G15)</f>
        <v>0</v>
      </c>
      <c r="H16" s="11">
        <f t="shared" ref="H16" si="8">ABS(H15)</f>
        <v>3.7037037037037035E-2</v>
      </c>
      <c r="J16" s="2"/>
      <c r="K16" s="1" t="s">
        <v>88</v>
      </c>
      <c r="L16" s="11">
        <f>ABS(L15)</f>
        <v>6.0702875399360985E-2</v>
      </c>
      <c r="M16" s="11">
        <f t="shared" ref="M16" si="9">ABS(M15)</f>
        <v>1.3458950201883891E-3</v>
      </c>
      <c r="N16" s="11">
        <f t="shared" ref="N16" si="10">ABS(N15)</f>
        <v>7.6923076923076941E-2</v>
      </c>
      <c r="O16"/>
      <c r="P16" s="2"/>
    </row>
    <row r="17" spans="2:16">
      <c r="C17" s="1" t="s">
        <v>87</v>
      </c>
      <c r="D17" s="12">
        <f>AVERAGE(D16:H16)</f>
        <v>7.3152429633136673E-2</v>
      </c>
      <c r="E17"/>
      <c r="F17"/>
      <c r="G17"/>
      <c r="J17" s="2"/>
      <c r="K17" s="1" t="s">
        <v>87</v>
      </c>
      <c r="L17" s="12">
        <f>AVERAGE(L16:N16)</f>
        <v>4.6323949114208778E-2</v>
      </c>
      <c r="N17"/>
      <c r="O17"/>
      <c r="P17" s="2"/>
    </row>
    <row r="18" spans="2:16">
      <c r="C18" s="1"/>
      <c r="D18"/>
      <c r="E18"/>
      <c r="F18"/>
      <c r="G18"/>
      <c r="J18" s="2"/>
      <c r="K18" s="2"/>
      <c r="N18"/>
      <c r="O18"/>
      <c r="P18" s="2"/>
    </row>
    <row r="19" spans="2:16">
      <c r="B19" s="23" t="s">
        <v>103</v>
      </c>
      <c r="C19" s="1" t="s">
        <v>68</v>
      </c>
      <c r="D19" s="1">
        <v>0.17799999999999999</v>
      </c>
      <c r="E19" s="1">
        <v>7.2999999999999995E-2</v>
      </c>
      <c r="F19" s="1">
        <v>9.9000000000000005E-2</v>
      </c>
      <c r="G19" s="13">
        <f>5/16</f>
        <v>0.3125</v>
      </c>
      <c r="H19" s="1">
        <v>48</v>
      </c>
      <c r="J19" s="19" t="s">
        <v>113</v>
      </c>
      <c r="K19" s="22"/>
      <c r="L19" s="14"/>
      <c r="M19" s="14"/>
      <c r="N19" s="14"/>
      <c r="O19"/>
      <c r="P19" s="19" t="s">
        <v>117</v>
      </c>
    </row>
    <row r="20" spans="2:16">
      <c r="B20" s="24" t="s">
        <v>104</v>
      </c>
      <c r="C20" s="1" t="s">
        <v>86</v>
      </c>
      <c r="D20" s="11">
        <f>(D$10-D19)/D$10</f>
        <v>3.0852994555353834E-2</v>
      </c>
      <c r="E20" s="11">
        <f t="shared" ref="E20" si="11">(E$10-E19)/E$10</f>
        <v>-5.7971014492753471E-2</v>
      </c>
      <c r="F20" s="11">
        <f t="shared" ref="F20" si="12">(F$10-F19)/F$10</f>
        <v>-4.2105263157894625E-2</v>
      </c>
      <c r="G20" s="11">
        <v>0</v>
      </c>
      <c r="H20" s="11">
        <f t="shared" ref="H20" si="13">(H$10-H19)/H$10</f>
        <v>0.1111111111111111</v>
      </c>
      <c r="J20" s="19" t="s">
        <v>114</v>
      </c>
      <c r="K20" s="22"/>
      <c r="L20" s="14"/>
      <c r="M20" s="14"/>
      <c r="N20" s="14"/>
      <c r="O20"/>
      <c r="P20" s="21" t="s">
        <v>118</v>
      </c>
    </row>
    <row r="21" spans="2:16">
      <c r="C21" s="1" t="s">
        <v>88</v>
      </c>
      <c r="D21" s="11">
        <f>ABS(D20)</f>
        <v>3.0852994555353834E-2</v>
      </c>
      <c r="E21" s="11">
        <f t="shared" ref="E21" si="14">ABS(E20)</f>
        <v>5.7971014492753471E-2</v>
      </c>
      <c r="F21" s="11">
        <f t="shared" ref="F21" si="15">ABS(F20)</f>
        <v>4.2105263157894625E-2</v>
      </c>
      <c r="G21" s="11">
        <f t="shared" ref="G21" si="16">ABS(G20)</f>
        <v>0</v>
      </c>
      <c r="H21" s="11">
        <f t="shared" ref="H21" si="17">ABS(H20)</f>
        <v>0.1111111111111111</v>
      </c>
      <c r="J21" s="2"/>
      <c r="K21" s="22"/>
      <c r="L21" s="14"/>
      <c r="M21" s="14"/>
      <c r="N21" s="14"/>
      <c r="O21"/>
      <c r="P21" s="2"/>
    </row>
    <row r="22" spans="2:16">
      <c r="C22" s="1" t="s">
        <v>87</v>
      </c>
      <c r="D22" s="12">
        <f>AVERAGE(D21:H21)</f>
        <v>4.8408076663422603E-2</v>
      </c>
      <c r="E22"/>
      <c r="F22"/>
      <c r="G22"/>
      <c r="J22" s="2"/>
      <c r="K22" s="2"/>
      <c r="N22"/>
      <c r="O22"/>
      <c r="P22" s="2"/>
    </row>
    <row r="23" spans="2:16">
      <c r="C23" s="1"/>
      <c r="D23"/>
      <c r="E23"/>
      <c r="F23"/>
      <c r="G23"/>
      <c r="J23" s="2"/>
      <c r="K23" s="2"/>
      <c r="N23"/>
      <c r="O23"/>
      <c r="P23" s="2"/>
    </row>
    <row r="24" spans="2:16">
      <c r="B24" s="23" t="s">
        <v>105</v>
      </c>
      <c r="C24" s="1" t="s">
        <v>67</v>
      </c>
      <c r="D24" s="1">
        <v>0.20200000000000001</v>
      </c>
      <c r="E24" s="1">
        <v>8.1000000000000003E-2</v>
      </c>
      <c r="F24" s="1">
        <v>0.112</v>
      </c>
      <c r="G24" s="13">
        <f>5/16</f>
        <v>0.3125</v>
      </c>
      <c r="H24" s="1">
        <v>48</v>
      </c>
      <c r="J24" s="19" t="s">
        <v>115</v>
      </c>
      <c r="K24" s="2"/>
      <c r="L24">
        <v>0.125</v>
      </c>
      <c r="M24">
        <v>0.219</v>
      </c>
      <c r="N24">
        <v>3.2000000000000001E-2</v>
      </c>
      <c r="O24"/>
      <c r="P24" s="23" t="s">
        <v>119</v>
      </c>
    </row>
    <row r="25" spans="2:16">
      <c r="B25" s="23" t="s">
        <v>106</v>
      </c>
      <c r="C25" s="1" t="s">
        <v>86</v>
      </c>
      <c r="D25" s="11">
        <f>(D$10-D24)/D$10</f>
        <v>-9.9818511796733414E-2</v>
      </c>
      <c r="E25" s="11">
        <f t="shared" ref="E25" si="18">(E$10-E24)/E$10</f>
        <v>-0.17391304347826081</v>
      </c>
      <c r="F25" s="11">
        <f t="shared" ref="F25" si="19">(F$10-F24)/F$10</f>
        <v>-0.17894736842105247</v>
      </c>
      <c r="G25" s="11">
        <v>0</v>
      </c>
      <c r="H25" s="11">
        <f t="shared" ref="H25" si="20">(H$10-H24)/H$10</f>
        <v>0.1111111111111111</v>
      </c>
      <c r="J25" s="23" t="s">
        <v>116</v>
      </c>
      <c r="K25" s="1" t="s">
        <v>86</v>
      </c>
      <c r="L25" s="11">
        <f>(L$10-L24)/L$10</f>
        <v>-0.19808306709265175</v>
      </c>
      <c r="M25" s="11">
        <f t="shared" ref="M25" si="21">(M$10-M24)/M$10</f>
        <v>0.1157469717362046</v>
      </c>
      <c r="N25" s="11">
        <f t="shared" ref="N25" si="22">(N$10-N24)/N$10</f>
        <v>-0.47692307692307689</v>
      </c>
      <c r="O25"/>
      <c r="P25" s="23" t="s">
        <v>120</v>
      </c>
    </row>
    <row r="26" spans="2:16">
      <c r="B26" s="16" t="s">
        <v>107</v>
      </c>
      <c r="C26" s="1" t="s">
        <v>88</v>
      </c>
      <c r="D26" s="11">
        <f>ABS(D25)</f>
        <v>9.9818511796733414E-2</v>
      </c>
      <c r="E26" s="11">
        <f t="shared" ref="E26" si="23">ABS(E25)</f>
        <v>0.17391304347826081</v>
      </c>
      <c r="F26" s="11">
        <f t="shared" ref="F26" si="24">ABS(F25)</f>
        <v>0.17894736842105247</v>
      </c>
      <c r="G26" s="11">
        <f t="shared" ref="G26" si="25">ABS(G25)</f>
        <v>0</v>
      </c>
      <c r="H26" s="11">
        <f t="shared" ref="H26" si="26">ABS(H25)</f>
        <v>0.1111111111111111</v>
      </c>
      <c r="J26" s="2"/>
      <c r="K26" s="1" t="s">
        <v>88</v>
      </c>
      <c r="L26" s="11">
        <f>ABS(L25)</f>
        <v>0.19808306709265175</v>
      </c>
      <c r="M26" s="11">
        <f t="shared" ref="M26" si="27">ABS(M25)</f>
        <v>0.1157469717362046</v>
      </c>
      <c r="N26" s="11">
        <f t="shared" ref="N26" si="28">ABS(N25)</f>
        <v>0.47692307692307689</v>
      </c>
    </row>
    <row r="27" spans="2:16">
      <c r="C27" s="1" t="s">
        <v>87</v>
      </c>
      <c r="D27" s="12">
        <f>AVERAGE(D26:H26)</f>
        <v>0.11275800696143157</v>
      </c>
      <c r="E27"/>
      <c r="F27"/>
      <c r="G27"/>
      <c r="K27" s="1" t="s">
        <v>87</v>
      </c>
      <c r="L27" s="12">
        <f>AVERAGE(L26:N26)</f>
        <v>0.26358437191731104</v>
      </c>
      <c r="N27"/>
    </row>
    <row r="29" spans="2:16">
      <c r="B29" s="16" t="s">
        <v>131</v>
      </c>
    </row>
    <row r="31" spans="2:16">
      <c r="B31" t="s">
        <v>132</v>
      </c>
    </row>
  </sheetData>
  <mergeCells count="3">
    <mergeCell ref="C2:G2"/>
    <mergeCell ref="L2:N2"/>
    <mergeCell ref="Q2:R2"/>
  </mergeCells>
  <hyperlinks>
    <hyperlink ref="P14" r:id="rId1" display="#2-56"/>
    <hyperlink ref="J14" r:id="rId2" display="#2-56"/>
    <hyperlink ref="J19" r:id="rId3" display="#3"/>
    <hyperlink ref="J20" r:id="rId4" display="#2"/>
    <hyperlink ref="P20" r:id="rId5" display="#2"/>
    <hyperlink ref="P15" r:id="rId6" display="#2-56"/>
    <hyperlink ref="B14" r:id="rId7" display="#2-56 BRASS"/>
    <hyperlink ref="B16" r:id="rId8"/>
    <hyperlink ref="B15" r:id="rId9"/>
    <hyperlink ref="P19" r:id="rId10" display="#2-56"/>
    <hyperlink ref="J6" r:id="rId11"/>
    <hyperlink ref="J5" r:id="rId12"/>
    <hyperlink ref="J15" r:id="rId13"/>
    <hyperlink ref="B29" r:id="rId14" display="Reference"/>
    <hyperlink ref="J25" r:id="rId15"/>
    <hyperlink ref="B8" r:id="rId16"/>
    <hyperlink ref="J24" r:id="rId17"/>
    <hyperlink ref="B19" r:id="rId18"/>
    <hyperlink ref="B20" r:id="rId19"/>
    <hyperlink ref="B24" r:id="rId20"/>
    <hyperlink ref="P24" r:id="rId21"/>
    <hyperlink ref="P25" r:id="rId22"/>
    <hyperlink ref="B25" r:id="rId23"/>
    <hyperlink ref="B26" r:id="rId2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BOM</vt:lpstr>
      <vt:lpstr>Screws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2012-01-05T19:16:29Z</dcterms:created>
  <dcterms:modified xsi:type="dcterms:W3CDTF">2012-01-07T08:32:44Z</dcterms:modified>
</cp:coreProperties>
</file>