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worksheets/sheet6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20" windowWidth="20985" windowHeight="11595" activeTab="4"/>
  </bookViews>
  <sheets>
    <sheet name="7.2MHz - 0.5 in" sheetId="5" r:id="rId1"/>
    <sheet name="7.2MHz - 1.0 in" sheetId="4" r:id="rId2"/>
    <sheet name="7.2MHz - 2.0 in" sheetId="6" r:id="rId3"/>
    <sheet name="7.2MHz - 4.0 in" sheetId="7" r:id="rId4"/>
    <sheet name="Sheet2" sheetId="2" r:id="rId5"/>
    <sheet name="Sheet3" sheetId="3" r:id="rId6"/>
  </sheets>
  <definedNames>
    <definedName name="Cr" localSheetId="4">Sheet2!$I$5</definedName>
    <definedName name="Lr" localSheetId="4">Sheet2!$I$4</definedName>
  </definedNames>
  <calcPr calcId="125725"/>
</workbook>
</file>

<file path=xl/calcChain.xml><?xml version="1.0" encoding="utf-8"?>
<calcChain xmlns="http://schemas.openxmlformats.org/spreadsheetml/2006/main">
  <c r="I7" i="2"/>
  <c r="I4"/>
  <c r="K4"/>
  <c r="M4"/>
  <c r="O4"/>
  <c r="Q4" s="1"/>
  <c r="K6" i="5"/>
  <c r="K7"/>
  <c r="K8"/>
  <c r="K9"/>
  <c r="K10"/>
  <c r="K11"/>
  <c r="K12"/>
  <c r="K13"/>
  <c r="K5"/>
  <c r="L5" s="1"/>
  <c r="L6"/>
  <c r="L7"/>
  <c r="L8"/>
  <c r="L9"/>
  <c r="L10"/>
  <c r="L11"/>
  <c r="L12"/>
  <c r="L13"/>
  <c r="J12" i="7"/>
  <c r="J11"/>
  <c r="J10"/>
  <c r="J9"/>
  <c r="J8"/>
  <c r="J7"/>
  <c r="J6"/>
  <c r="J5"/>
  <c r="J6" i="6"/>
  <c r="J7"/>
  <c r="J8"/>
  <c r="J9"/>
  <c r="J10"/>
  <c r="J11"/>
  <c r="J12"/>
  <c r="J13"/>
  <c r="J14"/>
  <c r="J15"/>
  <c r="J16"/>
  <c r="J5"/>
  <c r="J13" i="4"/>
  <c r="J12"/>
  <c r="J11"/>
  <c r="J10"/>
  <c r="J9"/>
  <c r="J8"/>
  <c r="J7"/>
  <c r="J6"/>
  <c r="J5"/>
  <c r="J6" i="5"/>
  <c r="J7"/>
  <c r="J8"/>
  <c r="J9"/>
  <c r="J10"/>
  <c r="J11"/>
  <c r="J12"/>
  <c r="J13"/>
  <c r="J5"/>
  <c r="I5" i="2"/>
  <c r="K5" s="1"/>
  <c r="M5" l="1"/>
  <c r="O5" s="1"/>
  <c r="Q5" s="1"/>
</calcChain>
</file>

<file path=xl/sharedStrings.xml><?xml version="1.0" encoding="utf-8"?>
<sst xmlns="http://schemas.openxmlformats.org/spreadsheetml/2006/main" count="99" uniqueCount="33">
  <si>
    <t>ID</t>
  </si>
  <si>
    <t>in</t>
  </si>
  <si>
    <t>n</t>
  </si>
  <si>
    <t>turns</t>
  </si>
  <si>
    <t>fill</t>
  </si>
  <si>
    <t>wire</t>
  </si>
  <si>
    <t>AWG</t>
  </si>
  <si>
    <t>inductance</t>
  </si>
  <si>
    <t>freq</t>
  </si>
  <si>
    <t>MHz</t>
  </si>
  <si>
    <t>nH</t>
  </si>
  <si>
    <t>self-resonance</t>
  </si>
  <si>
    <t>Emergent Design Rules</t>
  </si>
  <si>
    <t>1) Inductance grows linearly with number of turns.</t>
  </si>
  <si>
    <t>2) Q increases asymptotically</t>
  </si>
  <si>
    <t>3) Self-Resonance Decreases Asymptotically</t>
  </si>
  <si>
    <t>Q @</t>
  </si>
  <si>
    <t>7.2 MHz</t>
  </si>
  <si>
    <t>C @ 7.2 MHz</t>
  </si>
  <si>
    <t>pF</t>
  </si>
  <si>
    <t>Q/R</t>
  </si>
  <si>
    <t>frequency</t>
  </si>
  <si>
    <r>
      <t>L</t>
    </r>
    <r>
      <rPr>
        <b/>
        <vertAlign val="subscript"/>
        <sz val="11"/>
        <color theme="1"/>
        <rFont val="Calibri"/>
        <family val="2"/>
        <scheme val="minor"/>
      </rPr>
      <t>1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</si>
  <si>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</t>
    </r>
  </si>
  <si>
    <t>nF</t>
  </si>
  <si>
    <t>Hz</t>
  </si>
  <si>
    <t>F</t>
  </si>
  <si>
    <t>H</t>
  </si>
  <si>
    <t>μF</t>
  </si>
  <si>
    <t>mF</t>
  </si>
  <si>
    <t>mH</t>
  </si>
  <si>
    <t>μH</t>
  </si>
  <si>
    <t>pH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</si>
</sst>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4" formatCode="0.0"/>
    <numFmt numFmtId="165" formatCode="0.0000"/>
    <numFmt numFmtId="167" formatCode="_(* #,##0_);_(* \(#,##0\);_(* &quot;-&quot;??_);_(@_)"/>
    <numFmt numFmtId="168" formatCode="0.0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46">
    <xf numFmtId="0" fontId="0" fillId="0" borderId="0" xfId="0"/>
    <xf numFmtId="1" fontId="0" fillId="0" borderId="0" xfId="0" applyNumberFormat="1"/>
    <xf numFmtId="164" fontId="0" fillId="0" borderId="0" xfId="0" applyNumberFormat="1"/>
    <xf numFmtId="2" fontId="0" fillId="0" borderId="0" xfId="0" applyNumberFormat="1"/>
    <xf numFmtId="1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/>
    <xf numFmtId="2" fontId="0" fillId="0" borderId="0" xfId="0" applyNumberFormat="1" applyBorder="1" applyAlignment="1">
      <alignment horizontal="center"/>
    </xf>
    <xf numFmtId="1" fontId="0" fillId="0" borderId="0" xfId="0" applyNumberFormat="1" applyBorder="1"/>
    <xf numFmtId="164" fontId="0" fillId="0" borderId="0" xfId="0" applyNumberFormat="1" applyBorder="1"/>
    <xf numFmtId="2" fontId="0" fillId="0" borderId="0" xfId="0" applyNumberFormat="1" applyFill="1" applyBorder="1" applyAlignment="1">
      <alignment horizontal="center"/>
    </xf>
    <xf numFmtId="1" fontId="0" fillId="0" borderId="0" xfId="0" applyNumberFormat="1" applyFill="1" applyBorder="1"/>
    <xf numFmtId="164" fontId="0" fillId="0" borderId="0" xfId="0" applyNumberFormat="1" applyFill="1" applyBorder="1"/>
    <xf numFmtId="2" fontId="0" fillId="2" borderId="0" xfId="0" applyNumberFormat="1" applyFill="1" applyBorder="1" applyAlignment="1">
      <alignment horizontal="center"/>
    </xf>
    <xf numFmtId="1" fontId="0" fillId="2" borderId="0" xfId="0" applyNumberFormat="1" applyFill="1" applyBorder="1"/>
    <xf numFmtId="164" fontId="0" fillId="2" borderId="0" xfId="0" applyNumberFormat="1" applyFill="1" applyBorder="1"/>
    <xf numFmtId="1" fontId="1" fillId="0" borderId="2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1" fontId="1" fillId="0" borderId="3" xfId="0" applyNumberFormat="1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1" fontId="1" fillId="0" borderId="5" xfId="0" applyNumberFormat="1" applyFont="1" applyBorder="1" applyAlignment="1">
      <alignment horizontal="center"/>
    </xf>
    <xf numFmtId="1" fontId="0" fillId="0" borderId="7" xfId="0" applyNumberFormat="1" applyBorder="1"/>
    <xf numFmtId="1" fontId="0" fillId="0" borderId="8" xfId="0" applyNumberFormat="1" applyBorder="1"/>
    <xf numFmtId="1" fontId="0" fillId="0" borderId="7" xfId="0" applyNumberFormat="1" applyFill="1" applyBorder="1"/>
    <xf numFmtId="1" fontId="0" fillId="2" borderId="7" xfId="0" applyNumberFormat="1" applyFill="1" applyBorder="1"/>
    <xf numFmtId="1" fontId="0" fillId="2" borderId="8" xfId="0" applyNumberFormat="1" applyFill="1" applyBorder="1"/>
    <xf numFmtId="1" fontId="0" fillId="0" borderId="9" xfId="0" applyNumberFormat="1" applyBorder="1"/>
    <xf numFmtId="2" fontId="0" fillId="0" borderId="10" xfId="0" applyNumberFormat="1" applyBorder="1" applyAlignment="1">
      <alignment horizontal="center"/>
    </xf>
    <xf numFmtId="1" fontId="0" fillId="0" borderId="10" xfId="0" applyNumberFormat="1" applyBorder="1"/>
    <xf numFmtId="164" fontId="0" fillId="0" borderId="10" xfId="0" applyNumberFormat="1" applyBorder="1"/>
    <xf numFmtId="1" fontId="0" fillId="0" borderId="11" xfId="0" applyNumberFormat="1" applyBorder="1"/>
    <xf numFmtId="1" fontId="1" fillId="0" borderId="0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/>
    </xf>
    <xf numFmtId="1" fontId="1" fillId="0" borderId="6" xfId="0" applyNumberFormat="1" applyFont="1" applyFill="1" applyBorder="1" applyAlignment="1">
      <alignment horizontal="center"/>
    </xf>
    <xf numFmtId="1" fontId="0" fillId="0" borderId="12" xfId="0" applyNumberFormat="1" applyBorder="1"/>
    <xf numFmtId="2" fontId="0" fillId="0" borderId="10" xfId="0" applyNumberFormat="1" applyFill="1" applyBorder="1" applyAlignment="1">
      <alignment horizontal="center"/>
    </xf>
    <xf numFmtId="164" fontId="0" fillId="0" borderId="10" xfId="0" applyNumberFormat="1" applyFill="1" applyBorder="1"/>
    <xf numFmtId="165" fontId="0" fillId="0" borderId="0" xfId="0" applyNumberFormat="1"/>
    <xf numFmtId="0" fontId="1" fillId="0" borderId="0" xfId="0" applyFont="1" applyAlignment="1">
      <alignment horizontal="right"/>
    </xf>
    <xf numFmtId="11" fontId="0" fillId="0" borderId="0" xfId="0" applyNumberFormat="1"/>
    <xf numFmtId="0" fontId="4" fillId="0" borderId="0" xfId="0" applyFont="1"/>
    <xf numFmtId="0" fontId="0" fillId="2" borderId="13" xfId="0" applyFill="1" applyBorder="1"/>
    <xf numFmtId="167" fontId="0" fillId="2" borderId="13" xfId="1" applyNumberFormat="1" applyFont="1" applyFill="1" applyBorder="1"/>
    <xf numFmtId="168" fontId="0" fillId="0" borderId="0" xfId="0" applyNumberFormat="1"/>
    <xf numFmtId="1" fontId="0" fillId="3" borderId="13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99FFCC"/>
      <color rgb="FFFFFF99"/>
      <color rgb="FFFFFFCC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xVal>
            <c:numRef>
              <c:f>'7.2MHz - 0.5 in'!$B$5:$B$13</c:f>
              <c:numCache>
                <c:formatCode>0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16</c:v>
                </c:pt>
                <c:pt idx="7">
                  <c:v>32</c:v>
                </c:pt>
                <c:pt idx="8">
                  <c:v>34</c:v>
                </c:pt>
              </c:numCache>
            </c:numRef>
          </c:xVal>
          <c:yVal>
            <c:numRef>
              <c:f>'7.2MHz - 0.5 in'!$G$5:$G$13</c:f>
              <c:numCache>
                <c:formatCode>0</c:formatCode>
                <c:ptCount val="9"/>
                <c:pt idx="0">
                  <c:v>81</c:v>
                </c:pt>
                <c:pt idx="1">
                  <c:v>151</c:v>
                </c:pt>
                <c:pt idx="2">
                  <c:v>230</c:v>
                </c:pt>
                <c:pt idx="3">
                  <c:v>315</c:v>
                </c:pt>
                <c:pt idx="4">
                  <c:v>404</c:v>
                </c:pt>
                <c:pt idx="5">
                  <c:v>589</c:v>
                </c:pt>
                <c:pt idx="6">
                  <c:v>1370</c:v>
                </c:pt>
                <c:pt idx="7">
                  <c:v>2985</c:v>
                </c:pt>
                <c:pt idx="8">
                  <c:v>3189</c:v>
                </c:pt>
              </c:numCache>
            </c:numRef>
          </c:yVal>
        </c:ser>
        <c:axId val="106281984"/>
        <c:axId val="106288640"/>
      </c:scatterChart>
      <c:scatterChart>
        <c:scatterStyle val="lineMarker"/>
        <c:ser>
          <c:idx val="1"/>
          <c:order val="1"/>
          <c:xVal>
            <c:numRef>
              <c:f>'7.2MHz - 0.5 in'!$B$5:$B$13</c:f>
              <c:numCache>
                <c:formatCode>0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16</c:v>
                </c:pt>
                <c:pt idx="7">
                  <c:v>32</c:v>
                </c:pt>
                <c:pt idx="8">
                  <c:v>34</c:v>
                </c:pt>
              </c:numCache>
            </c:numRef>
          </c:xVal>
          <c:yVal>
            <c:numRef>
              <c:f>'7.2MHz - 0.5 in'!$J$5:$J$13</c:f>
              <c:numCache>
                <c:formatCode>0</c:formatCode>
                <c:ptCount val="9"/>
                <c:pt idx="0">
                  <c:v>6032.401670520987</c:v>
                </c:pt>
                <c:pt idx="1">
                  <c:v>3235.9240749152314</c:v>
                </c:pt>
                <c:pt idx="2">
                  <c:v>2124.4545013573911</c:v>
                </c:pt>
                <c:pt idx="3">
                  <c:v>1551.1890009911108</c:v>
                </c:pt>
                <c:pt idx="4">
                  <c:v>1209.4666715648511</c:v>
                </c:pt>
                <c:pt idx="5">
                  <c:v>829.58325180339534</c:v>
                </c:pt>
                <c:pt idx="6">
                  <c:v>356.66024475343062</c:v>
                </c:pt>
                <c:pt idx="7">
                  <c:v>163.69331166237853</c:v>
                </c:pt>
                <c:pt idx="8">
                  <c:v>153.22186745443713</c:v>
                </c:pt>
              </c:numCache>
            </c:numRef>
          </c:yVal>
        </c:ser>
        <c:axId val="106296832"/>
        <c:axId val="106290560"/>
      </c:scatterChart>
      <c:valAx>
        <c:axId val="10628198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turns</a:t>
                </a:r>
              </a:p>
            </c:rich>
          </c:tx>
        </c:title>
        <c:numFmt formatCode="0" sourceLinked="1"/>
        <c:tickLblPos val="nextTo"/>
        <c:crossAx val="106288640"/>
        <c:crosses val="autoZero"/>
        <c:crossBetween val="midCat"/>
      </c:valAx>
      <c:valAx>
        <c:axId val="1062886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solidFill>
                      <a:srgbClr val="0070C0"/>
                    </a:solidFill>
                  </a:defRPr>
                </a:pPr>
                <a:r>
                  <a:rPr lang="en-US" sz="1200">
                    <a:solidFill>
                      <a:srgbClr val="0070C0"/>
                    </a:solidFill>
                  </a:rPr>
                  <a:t>Inductance (nH)</a:t>
                </a:r>
              </a:p>
            </c:rich>
          </c:tx>
        </c:title>
        <c:numFmt formatCode="0" sourceLinked="1"/>
        <c:tickLblPos val="nextTo"/>
        <c:txPr>
          <a:bodyPr/>
          <a:lstStyle/>
          <a:p>
            <a:pPr>
              <a:defRPr>
                <a:solidFill>
                  <a:srgbClr val="0070C0"/>
                </a:solidFill>
              </a:defRPr>
            </a:pPr>
            <a:endParaRPr lang="en-US"/>
          </a:p>
        </c:txPr>
        <c:crossAx val="106281984"/>
        <c:crosses val="autoZero"/>
        <c:crossBetween val="midCat"/>
      </c:valAx>
      <c:valAx>
        <c:axId val="106290560"/>
        <c:scaling>
          <c:orientation val="minMax"/>
        </c:scaling>
        <c:axPos val="r"/>
        <c:title>
          <c:tx>
            <c:rich>
              <a:bodyPr rot="5400000" vert="horz"/>
              <a:lstStyle/>
              <a:p>
                <a:pPr>
                  <a:defRPr sz="1200">
                    <a:solidFill>
                      <a:srgbClr val="C00000"/>
                    </a:solidFill>
                  </a:defRPr>
                </a:pPr>
                <a:r>
                  <a:rPr lang="en-US" sz="1200">
                    <a:solidFill>
                      <a:srgbClr val="C00000"/>
                    </a:solidFill>
                  </a:rPr>
                  <a:t>Capacitance @7.2 MHz in pF</a:t>
                </a:r>
              </a:p>
            </c:rich>
          </c:tx>
        </c:title>
        <c:numFmt formatCode="0" sourceLinked="1"/>
        <c:tickLblPos val="nextTo"/>
        <c:txPr>
          <a:bodyPr/>
          <a:lstStyle/>
          <a:p>
            <a:pPr>
              <a:defRPr>
                <a:solidFill>
                  <a:srgbClr val="C00000"/>
                </a:solidFill>
              </a:defRPr>
            </a:pPr>
            <a:endParaRPr lang="en-US"/>
          </a:p>
        </c:txPr>
        <c:crossAx val="106296832"/>
        <c:crosses val="max"/>
        <c:crossBetween val="midCat"/>
      </c:valAx>
      <c:valAx>
        <c:axId val="106296832"/>
        <c:scaling>
          <c:orientation val="minMax"/>
        </c:scaling>
        <c:delete val="1"/>
        <c:axPos val="b"/>
        <c:numFmt formatCode="0" sourceLinked="1"/>
        <c:tickLblPos val="none"/>
        <c:crossAx val="106290560"/>
        <c:crosses val="autoZero"/>
        <c:crossBetween val="midCat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1"/>
          <c:marker>
            <c:symbol val="circle"/>
            <c:size val="5"/>
          </c:marker>
          <c:xVal>
            <c:numRef>
              <c:f>'7.2MHz - 0.5 in'!$B$5:$B$13</c:f>
              <c:numCache>
                <c:formatCode>0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16</c:v>
                </c:pt>
                <c:pt idx="7">
                  <c:v>32</c:v>
                </c:pt>
                <c:pt idx="8">
                  <c:v>34</c:v>
                </c:pt>
              </c:numCache>
            </c:numRef>
          </c:xVal>
          <c:yVal>
            <c:numRef>
              <c:f>'7.2MHz - 0.5 in'!$H$5:$H$13</c:f>
              <c:numCache>
                <c:formatCode>0</c:formatCode>
                <c:ptCount val="9"/>
                <c:pt idx="0">
                  <c:v>90</c:v>
                </c:pt>
                <c:pt idx="1">
                  <c:v>112</c:v>
                </c:pt>
                <c:pt idx="2">
                  <c:v>128</c:v>
                </c:pt>
                <c:pt idx="3">
                  <c:v>140</c:v>
                </c:pt>
                <c:pt idx="4">
                  <c:v>150</c:v>
                </c:pt>
                <c:pt idx="5">
                  <c:v>164</c:v>
                </c:pt>
                <c:pt idx="6">
                  <c:v>194</c:v>
                </c:pt>
                <c:pt idx="7">
                  <c:v>210</c:v>
                </c:pt>
                <c:pt idx="8">
                  <c:v>211</c:v>
                </c:pt>
              </c:numCache>
            </c:numRef>
          </c:yVal>
        </c:ser>
        <c:axId val="105957632"/>
        <c:axId val="105963904"/>
      </c:scatterChart>
      <c:scatterChart>
        <c:scatterStyle val="lineMarker"/>
        <c:ser>
          <c:idx val="1"/>
          <c:order val="0"/>
          <c:marker>
            <c:symbol val="circle"/>
            <c:size val="5"/>
          </c:marker>
          <c:xVal>
            <c:numRef>
              <c:f>'7.2MHz - 0.5 in'!$B$5:$B$13</c:f>
              <c:numCache>
                <c:formatCode>0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16</c:v>
                </c:pt>
                <c:pt idx="7">
                  <c:v>32</c:v>
                </c:pt>
                <c:pt idx="8">
                  <c:v>34</c:v>
                </c:pt>
              </c:numCache>
            </c:numRef>
          </c:xVal>
          <c:yVal>
            <c:numRef>
              <c:f>'7.2MHz - 0.5 in'!$I$5:$I$13</c:f>
              <c:numCache>
                <c:formatCode>0</c:formatCode>
                <c:ptCount val="9"/>
                <c:pt idx="0">
                  <c:v>624</c:v>
                </c:pt>
                <c:pt idx="1">
                  <c:v>499</c:v>
                </c:pt>
                <c:pt idx="2">
                  <c:v>421</c:v>
                </c:pt>
                <c:pt idx="3">
                  <c:v>367</c:v>
                </c:pt>
                <c:pt idx="4">
                  <c:v>326</c:v>
                </c:pt>
                <c:pt idx="5">
                  <c:v>268</c:v>
                </c:pt>
                <c:pt idx="6">
                  <c:v>158</c:v>
                </c:pt>
                <c:pt idx="7">
                  <c:v>87</c:v>
                </c:pt>
                <c:pt idx="8">
                  <c:v>83</c:v>
                </c:pt>
              </c:numCache>
            </c:numRef>
          </c:yVal>
        </c:ser>
        <c:axId val="105968000"/>
        <c:axId val="105965824"/>
      </c:scatterChart>
      <c:valAx>
        <c:axId val="10595763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turns</a:t>
                </a:r>
              </a:p>
            </c:rich>
          </c:tx>
        </c:title>
        <c:numFmt formatCode="0" sourceLinked="1"/>
        <c:tickLblPos val="nextTo"/>
        <c:crossAx val="105963904"/>
        <c:crosses val="autoZero"/>
        <c:crossBetween val="midCat"/>
      </c:valAx>
      <c:valAx>
        <c:axId val="10596390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600">
                    <a:solidFill>
                      <a:srgbClr val="0070C0"/>
                    </a:solidFill>
                  </a:defRPr>
                </a:pPr>
                <a:r>
                  <a:rPr lang="en-US" sz="1600">
                    <a:solidFill>
                      <a:srgbClr val="0070C0"/>
                    </a:solidFill>
                  </a:rPr>
                  <a:t>Q</a:t>
                </a:r>
              </a:p>
            </c:rich>
          </c:tx>
        </c:title>
        <c:numFmt formatCode="0" sourceLinked="1"/>
        <c:tickLblPos val="nextTo"/>
        <c:txPr>
          <a:bodyPr/>
          <a:lstStyle/>
          <a:p>
            <a:pPr>
              <a:defRPr>
                <a:solidFill>
                  <a:srgbClr val="0070C0"/>
                </a:solidFill>
              </a:defRPr>
            </a:pPr>
            <a:endParaRPr lang="en-US"/>
          </a:p>
        </c:txPr>
        <c:crossAx val="105957632"/>
        <c:crosses val="autoZero"/>
        <c:crossBetween val="midCat"/>
      </c:valAx>
      <c:valAx>
        <c:axId val="105965824"/>
        <c:scaling>
          <c:orientation val="minMax"/>
        </c:scaling>
        <c:axPos val="r"/>
        <c:title>
          <c:tx>
            <c:rich>
              <a:bodyPr rot="5400000" vert="horz"/>
              <a:lstStyle/>
              <a:p>
                <a:pPr>
                  <a:defRPr sz="1200">
                    <a:solidFill>
                      <a:srgbClr val="C00000"/>
                    </a:solidFill>
                  </a:defRPr>
                </a:pPr>
                <a:r>
                  <a:rPr lang="en-US" sz="1200">
                    <a:solidFill>
                      <a:srgbClr val="C00000"/>
                    </a:solidFill>
                  </a:rPr>
                  <a:t>Self-Resonance</a:t>
                </a:r>
              </a:p>
            </c:rich>
          </c:tx>
          <c:spPr>
            <a:noFill/>
          </c:spPr>
        </c:title>
        <c:numFmt formatCode="0" sourceLinked="1"/>
        <c:tickLblPos val="nextTo"/>
        <c:txPr>
          <a:bodyPr/>
          <a:lstStyle/>
          <a:p>
            <a:pPr>
              <a:defRPr>
                <a:solidFill>
                  <a:srgbClr val="C00000"/>
                </a:solidFill>
              </a:defRPr>
            </a:pPr>
            <a:endParaRPr lang="en-US"/>
          </a:p>
        </c:txPr>
        <c:crossAx val="105968000"/>
        <c:crosses val="max"/>
        <c:crossBetween val="midCat"/>
      </c:valAx>
      <c:valAx>
        <c:axId val="105968000"/>
        <c:scaling>
          <c:orientation val="minMax"/>
        </c:scaling>
        <c:delete val="1"/>
        <c:axPos val="b"/>
        <c:numFmt formatCode="0" sourceLinked="1"/>
        <c:tickLblPos val="none"/>
        <c:crossAx val="105965824"/>
        <c:crosses val="autoZero"/>
        <c:crossBetween val="midCat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1"/>
          <c:marker>
            <c:symbol val="circle"/>
            <c:size val="5"/>
          </c:marker>
          <c:xVal>
            <c:numRef>
              <c:f>'7.2MHz - 1.0 in'!$B$5:$B$13</c:f>
              <c:numCache>
                <c:formatCode>0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16</c:v>
                </c:pt>
                <c:pt idx="7">
                  <c:v>32</c:v>
                </c:pt>
                <c:pt idx="8">
                  <c:v>64</c:v>
                </c:pt>
              </c:numCache>
            </c:numRef>
          </c:xVal>
          <c:yVal>
            <c:numRef>
              <c:f>'7.2MHz - 1.0 in'!$H$5:$H$13</c:f>
              <c:numCache>
                <c:formatCode>0</c:formatCode>
                <c:ptCount val="9"/>
                <c:pt idx="0">
                  <c:v>118.8</c:v>
                </c:pt>
                <c:pt idx="1">
                  <c:v>148</c:v>
                </c:pt>
                <c:pt idx="2">
                  <c:v>173.6</c:v>
                </c:pt>
                <c:pt idx="3">
                  <c:v>196</c:v>
                </c:pt>
                <c:pt idx="4">
                  <c:v>215</c:v>
                </c:pt>
                <c:pt idx="5">
                  <c:v>245.1</c:v>
                </c:pt>
                <c:pt idx="6">
                  <c:v>308</c:v>
                </c:pt>
                <c:pt idx="7">
                  <c:v>356</c:v>
                </c:pt>
                <c:pt idx="8">
                  <c:v>360.1</c:v>
                </c:pt>
              </c:numCache>
            </c:numRef>
          </c:yVal>
        </c:ser>
        <c:axId val="106467712"/>
        <c:axId val="106469632"/>
      </c:scatterChart>
      <c:scatterChart>
        <c:scatterStyle val="lineMarker"/>
        <c:ser>
          <c:idx val="1"/>
          <c:order val="0"/>
          <c:marker>
            <c:symbol val="circle"/>
            <c:size val="5"/>
          </c:marker>
          <c:xVal>
            <c:numRef>
              <c:f>'7.2MHz - 1.0 in'!$B$5:$B$13</c:f>
              <c:numCache>
                <c:formatCode>0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16</c:v>
                </c:pt>
                <c:pt idx="7">
                  <c:v>32</c:v>
                </c:pt>
                <c:pt idx="8">
                  <c:v>64</c:v>
                </c:pt>
              </c:numCache>
            </c:numRef>
          </c:xVal>
          <c:yVal>
            <c:numRef>
              <c:f>'7.2MHz - 1.0 in'!$I$5:$I$13</c:f>
              <c:numCache>
                <c:formatCode>0</c:formatCode>
                <c:ptCount val="9"/>
                <c:pt idx="0">
                  <c:v>246.4</c:v>
                </c:pt>
                <c:pt idx="1">
                  <c:v>201</c:v>
                </c:pt>
                <c:pt idx="2">
                  <c:v>173</c:v>
                </c:pt>
                <c:pt idx="3">
                  <c:v>153</c:v>
                </c:pt>
                <c:pt idx="4">
                  <c:v>138</c:v>
                </c:pt>
                <c:pt idx="5">
                  <c:v>116.4</c:v>
                </c:pt>
                <c:pt idx="6">
                  <c:v>73</c:v>
                </c:pt>
                <c:pt idx="7">
                  <c:v>43</c:v>
                </c:pt>
                <c:pt idx="8">
                  <c:v>23.7</c:v>
                </c:pt>
              </c:numCache>
            </c:numRef>
          </c:yVal>
        </c:ser>
        <c:axId val="106477824"/>
        <c:axId val="106475904"/>
      </c:scatterChart>
      <c:valAx>
        <c:axId val="106467712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turns</a:t>
                </a:r>
              </a:p>
            </c:rich>
          </c:tx>
        </c:title>
        <c:numFmt formatCode="0" sourceLinked="1"/>
        <c:tickLblPos val="nextTo"/>
        <c:crossAx val="106469632"/>
        <c:crosses val="autoZero"/>
        <c:crossBetween val="midCat"/>
      </c:valAx>
      <c:valAx>
        <c:axId val="106469632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600">
                    <a:solidFill>
                      <a:srgbClr val="0070C0"/>
                    </a:solidFill>
                  </a:defRPr>
                </a:pPr>
                <a:r>
                  <a:rPr lang="en-US" sz="1600">
                    <a:solidFill>
                      <a:srgbClr val="0070C0"/>
                    </a:solidFill>
                  </a:rPr>
                  <a:t>Q</a:t>
                </a:r>
              </a:p>
            </c:rich>
          </c:tx>
        </c:title>
        <c:numFmt formatCode="0" sourceLinked="1"/>
        <c:tickLblPos val="nextTo"/>
        <c:crossAx val="106467712"/>
        <c:crosses val="autoZero"/>
        <c:crossBetween val="midCat"/>
      </c:valAx>
      <c:valAx>
        <c:axId val="106475904"/>
        <c:scaling>
          <c:orientation val="minMax"/>
        </c:scaling>
        <c:axPos val="r"/>
        <c:title>
          <c:tx>
            <c:rich>
              <a:bodyPr rot="5400000" vert="horz"/>
              <a:lstStyle/>
              <a:p>
                <a:pPr>
                  <a:defRPr sz="1200">
                    <a:solidFill>
                      <a:srgbClr val="C00000"/>
                    </a:solidFill>
                  </a:defRPr>
                </a:pPr>
                <a:r>
                  <a:rPr lang="en-US" sz="1200">
                    <a:solidFill>
                      <a:srgbClr val="C00000"/>
                    </a:solidFill>
                  </a:rPr>
                  <a:t>Self-Resonance</a:t>
                </a:r>
              </a:p>
            </c:rich>
          </c:tx>
          <c:spPr>
            <a:noFill/>
          </c:spPr>
        </c:title>
        <c:numFmt formatCode="0" sourceLinked="1"/>
        <c:tickLblPos val="nextTo"/>
        <c:crossAx val="106477824"/>
        <c:crosses val="max"/>
        <c:crossBetween val="midCat"/>
      </c:valAx>
      <c:valAx>
        <c:axId val="106477824"/>
        <c:scaling>
          <c:orientation val="minMax"/>
        </c:scaling>
        <c:delete val="1"/>
        <c:axPos val="b"/>
        <c:numFmt formatCode="0" sourceLinked="1"/>
        <c:tickLblPos val="none"/>
        <c:crossAx val="106475904"/>
        <c:crosses val="autoZero"/>
        <c:crossBetween val="midCat"/>
      </c:valAx>
    </c:plotArea>
    <c:plotVisOnly val="1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xVal>
            <c:numRef>
              <c:f>'7.2MHz - 1.0 in'!$B$5:$B$13</c:f>
              <c:numCache>
                <c:formatCode>0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16</c:v>
                </c:pt>
                <c:pt idx="7">
                  <c:v>32</c:v>
                </c:pt>
                <c:pt idx="8">
                  <c:v>64</c:v>
                </c:pt>
              </c:numCache>
            </c:numRef>
          </c:xVal>
          <c:yVal>
            <c:numRef>
              <c:f>'7.2MHz - 1.0 in'!$G$5:$G$13</c:f>
              <c:numCache>
                <c:formatCode>0</c:formatCode>
                <c:ptCount val="9"/>
                <c:pt idx="0">
                  <c:v>189.6</c:v>
                </c:pt>
                <c:pt idx="1">
                  <c:v>370</c:v>
                </c:pt>
                <c:pt idx="2">
                  <c:v>586</c:v>
                </c:pt>
                <c:pt idx="3">
                  <c:v>827</c:v>
                </c:pt>
                <c:pt idx="4">
                  <c:v>1087</c:v>
                </c:pt>
                <c:pt idx="5">
                  <c:v>1647</c:v>
                </c:pt>
                <c:pt idx="6">
                  <c:v>4162</c:v>
                </c:pt>
                <c:pt idx="7">
                  <c:v>9606</c:v>
                </c:pt>
                <c:pt idx="8">
                  <c:v>20830</c:v>
                </c:pt>
              </c:numCache>
            </c:numRef>
          </c:yVal>
        </c:ser>
        <c:axId val="106537344"/>
        <c:axId val="106539264"/>
      </c:scatterChart>
      <c:scatterChart>
        <c:scatterStyle val="lineMarker"/>
        <c:ser>
          <c:idx val="1"/>
          <c:order val="1"/>
          <c:xVal>
            <c:numRef>
              <c:f>'7.2MHz - 1.0 in'!$B$5:$B$13</c:f>
              <c:numCache>
                <c:formatCode>0</c:formatCode>
                <c:ptCount val="9"/>
                <c:pt idx="0">
                  <c:v>2</c:v>
                </c:pt>
                <c:pt idx="1">
                  <c:v>3</c:v>
                </c:pt>
                <c:pt idx="2">
                  <c:v>4</c:v>
                </c:pt>
                <c:pt idx="3">
                  <c:v>5</c:v>
                </c:pt>
                <c:pt idx="4">
                  <c:v>6</c:v>
                </c:pt>
                <c:pt idx="5">
                  <c:v>8</c:v>
                </c:pt>
                <c:pt idx="6">
                  <c:v>16</c:v>
                </c:pt>
                <c:pt idx="7">
                  <c:v>32</c:v>
                </c:pt>
                <c:pt idx="8">
                  <c:v>64</c:v>
                </c:pt>
              </c:numCache>
            </c:numRef>
          </c:xVal>
          <c:yVal>
            <c:numRef>
              <c:f>'7.2MHz - 1.0 in'!$J$5:$J$13</c:f>
              <c:numCache>
                <c:formatCode>0</c:formatCode>
                <c:ptCount val="9"/>
                <c:pt idx="0">
                  <c:v>2577.1336250643458</c:v>
                </c:pt>
                <c:pt idx="1">
                  <c:v>1320.6068521951347</c:v>
                </c:pt>
                <c:pt idx="2">
                  <c:v>833.83026503788369</c:v>
                </c:pt>
                <c:pt idx="3">
                  <c:v>590.83982504498181</c:v>
                </c:pt>
                <c:pt idx="4">
                  <c:v>449.51659182355098</c:v>
                </c:pt>
                <c:pt idx="5">
                  <c:v>296.67549199283536</c:v>
                </c:pt>
                <c:pt idx="6">
                  <c:v>117.40137801830849</c:v>
                </c:pt>
                <c:pt idx="7">
                  <c:v>50.866597471601068</c:v>
                </c:pt>
                <c:pt idx="8">
                  <c:v>23.457730931934705</c:v>
                </c:pt>
              </c:numCache>
            </c:numRef>
          </c:yVal>
        </c:ser>
        <c:axId val="106555648"/>
        <c:axId val="106553728"/>
      </c:scatterChart>
      <c:valAx>
        <c:axId val="10653734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turns</a:t>
                </a:r>
              </a:p>
            </c:rich>
          </c:tx>
        </c:title>
        <c:numFmt formatCode="0" sourceLinked="1"/>
        <c:tickLblPos val="nextTo"/>
        <c:crossAx val="106539264"/>
        <c:crosses val="autoZero"/>
        <c:crossBetween val="midCat"/>
      </c:valAx>
      <c:valAx>
        <c:axId val="10653926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solidFill>
                      <a:srgbClr val="0070C0"/>
                    </a:solidFill>
                  </a:defRPr>
                </a:pPr>
                <a:r>
                  <a:rPr lang="en-US" sz="1200">
                    <a:solidFill>
                      <a:srgbClr val="0070C0"/>
                    </a:solidFill>
                  </a:rPr>
                  <a:t>Inductance (nH)</a:t>
                </a:r>
              </a:p>
            </c:rich>
          </c:tx>
        </c:title>
        <c:numFmt formatCode="0" sourceLinked="1"/>
        <c:tickLblPos val="nextTo"/>
        <c:txPr>
          <a:bodyPr/>
          <a:lstStyle/>
          <a:p>
            <a:pPr>
              <a:defRPr>
                <a:solidFill>
                  <a:srgbClr val="0070C0"/>
                </a:solidFill>
              </a:defRPr>
            </a:pPr>
            <a:endParaRPr lang="en-US"/>
          </a:p>
        </c:txPr>
        <c:crossAx val="106537344"/>
        <c:crosses val="autoZero"/>
        <c:crossBetween val="midCat"/>
      </c:valAx>
      <c:valAx>
        <c:axId val="106553728"/>
        <c:scaling>
          <c:orientation val="minMax"/>
        </c:scaling>
        <c:axPos val="r"/>
        <c:title>
          <c:tx>
            <c:rich>
              <a:bodyPr rot="5400000" vert="horz"/>
              <a:lstStyle/>
              <a:p>
                <a:pPr>
                  <a:defRPr sz="1200">
                    <a:solidFill>
                      <a:srgbClr val="C00000"/>
                    </a:solidFill>
                  </a:defRPr>
                </a:pPr>
                <a:r>
                  <a:rPr lang="en-US" sz="1200">
                    <a:solidFill>
                      <a:srgbClr val="C00000"/>
                    </a:solidFill>
                  </a:rPr>
                  <a:t>Capacitance @7.2 MHz in pF</a:t>
                </a:r>
              </a:p>
            </c:rich>
          </c:tx>
        </c:title>
        <c:numFmt formatCode="0" sourceLinked="1"/>
        <c:tickLblPos val="nextTo"/>
        <c:txPr>
          <a:bodyPr/>
          <a:lstStyle/>
          <a:p>
            <a:pPr>
              <a:defRPr>
                <a:solidFill>
                  <a:srgbClr val="C00000"/>
                </a:solidFill>
              </a:defRPr>
            </a:pPr>
            <a:endParaRPr lang="en-US"/>
          </a:p>
        </c:txPr>
        <c:crossAx val="106555648"/>
        <c:crosses val="max"/>
        <c:crossBetween val="midCat"/>
      </c:valAx>
      <c:valAx>
        <c:axId val="106555648"/>
        <c:scaling>
          <c:orientation val="minMax"/>
        </c:scaling>
        <c:delete val="1"/>
        <c:axPos val="b"/>
        <c:numFmt formatCode="0" sourceLinked="1"/>
        <c:tickLblPos val="none"/>
        <c:crossAx val="106553728"/>
        <c:crosses val="autoZero"/>
        <c:crossBetween val="midCat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1"/>
          <c:marker>
            <c:symbol val="circle"/>
            <c:size val="5"/>
          </c:marker>
          <c:xVal>
            <c:numRef>
              <c:f>'7.2MHz - 2.0 in'!$B$5:$B$16</c:f>
              <c:numCache>
                <c:formatCode>0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8</c:v>
                </c:pt>
                <c:pt idx="5">
                  <c:v>16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64</c:v>
                </c:pt>
              </c:numCache>
            </c:numRef>
          </c:xVal>
          <c:yVal>
            <c:numRef>
              <c:f>'7.2MHz - 2.0 in'!$H$5:$H$16</c:f>
              <c:numCache>
                <c:formatCode>0</c:formatCode>
                <c:ptCount val="12"/>
                <c:pt idx="0">
                  <c:v>200</c:v>
                </c:pt>
                <c:pt idx="1">
                  <c:v>231</c:v>
                </c:pt>
                <c:pt idx="2">
                  <c:v>260</c:v>
                </c:pt>
                <c:pt idx="3">
                  <c:v>286</c:v>
                </c:pt>
                <c:pt idx="4">
                  <c:v>333</c:v>
                </c:pt>
                <c:pt idx="5">
                  <c:v>455</c:v>
                </c:pt>
                <c:pt idx="6">
                  <c:v>504</c:v>
                </c:pt>
                <c:pt idx="7">
                  <c:v>516</c:v>
                </c:pt>
                <c:pt idx="8">
                  <c:v>520</c:v>
                </c:pt>
                <c:pt idx="9">
                  <c:v>519.29999999999995</c:v>
                </c:pt>
                <c:pt idx="10">
                  <c:v>515</c:v>
                </c:pt>
                <c:pt idx="11">
                  <c:v>418</c:v>
                </c:pt>
              </c:numCache>
            </c:numRef>
          </c:yVal>
        </c:ser>
        <c:axId val="106596608"/>
        <c:axId val="106606976"/>
      </c:scatterChart>
      <c:scatterChart>
        <c:scatterStyle val="lineMarker"/>
        <c:ser>
          <c:idx val="1"/>
          <c:order val="0"/>
          <c:marker>
            <c:symbol val="circle"/>
            <c:size val="5"/>
          </c:marker>
          <c:xVal>
            <c:numRef>
              <c:f>'7.2MHz - 2.0 in'!$B$5:$B$16</c:f>
              <c:numCache>
                <c:formatCode>0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8</c:v>
                </c:pt>
                <c:pt idx="5">
                  <c:v>16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64</c:v>
                </c:pt>
              </c:numCache>
            </c:numRef>
          </c:xVal>
          <c:yVal>
            <c:numRef>
              <c:f>'7.2MHz - 2.0 in'!$I$5:$I$16</c:f>
              <c:numCache>
                <c:formatCode>0</c:formatCode>
                <c:ptCount val="12"/>
                <c:pt idx="0">
                  <c:v>75</c:v>
                </c:pt>
                <c:pt idx="1">
                  <c:v>65</c:v>
                </c:pt>
                <c:pt idx="2">
                  <c:v>58</c:v>
                </c:pt>
                <c:pt idx="3">
                  <c:v>53</c:v>
                </c:pt>
                <c:pt idx="4">
                  <c:v>46</c:v>
                </c:pt>
                <c:pt idx="5">
                  <c:v>31</c:v>
                </c:pt>
                <c:pt idx="6">
                  <c:v>24</c:v>
                </c:pt>
                <c:pt idx="7">
                  <c:v>21</c:v>
                </c:pt>
                <c:pt idx="8">
                  <c:v>19</c:v>
                </c:pt>
                <c:pt idx="9">
                  <c:v>17.649999999999999</c:v>
                </c:pt>
                <c:pt idx="10">
                  <c:v>16</c:v>
                </c:pt>
                <c:pt idx="11">
                  <c:v>11</c:v>
                </c:pt>
              </c:numCache>
            </c:numRef>
          </c:yVal>
        </c:ser>
        <c:axId val="106611072"/>
        <c:axId val="106608896"/>
      </c:scatterChart>
      <c:valAx>
        <c:axId val="1065966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turns</a:t>
                </a:r>
              </a:p>
            </c:rich>
          </c:tx>
        </c:title>
        <c:numFmt formatCode="0" sourceLinked="1"/>
        <c:tickLblPos val="nextTo"/>
        <c:crossAx val="106606976"/>
        <c:crosses val="autoZero"/>
        <c:crossBetween val="midCat"/>
      </c:valAx>
      <c:valAx>
        <c:axId val="106606976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600">
                    <a:solidFill>
                      <a:srgbClr val="0070C0"/>
                    </a:solidFill>
                  </a:defRPr>
                </a:pPr>
                <a:r>
                  <a:rPr lang="en-US" sz="1600">
                    <a:solidFill>
                      <a:srgbClr val="0070C0"/>
                    </a:solidFill>
                  </a:rPr>
                  <a:t>Q</a:t>
                </a:r>
              </a:p>
            </c:rich>
          </c:tx>
        </c:title>
        <c:numFmt formatCode="0" sourceLinked="1"/>
        <c:tickLblPos val="nextTo"/>
        <c:crossAx val="106596608"/>
        <c:crosses val="autoZero"/>
        <c:crossBetween val="midCat"/>
      </c:valAx>
      <c:valAx>
        <c:axId val="106608896"/>
        <c:scaling>
          <c:orientation val="minMax"/>
        </c:scaling>
        <c:axPos val="r"/>
        <c:title>
          <c:tx>
            <c:rich>
              <a:bodyPr rot="5400000" vert="horz"/>
              <a:lstStyle/>
              <a:p>
                <a:pPr>
                  <a:defRPr sz="1200">
                    <a:solidFill>
                      <a:srgbClr val="C00000"/>
                    </a:solidFill>
                  </a:defRPr>
                </a:pPr>
                <a:r>
                  <a:rPr lang="en-US" sz="1200">
                    <a:solidFill>
                      <a:srgbClr val="C00000"/>
                    </a:solidFill>
                  </a:rPr>
                  <a:t>Self-Resonance</a:t>
                </a:r>
              </a:p>
            </c:rich>
          </c:tx>
          <c:spPr>
            <a:noFill/>
          </c:spPr>
        </c:title>
        <c:numFmt formatCode="0" sourceLinked="1"/>
        <c:tickLblPos val="nextTo"/>
        <c:crossAx val="106611072"/>
        <c:crosses val="max"/>
        <c:crossBetween val="midCat"/>
      </c:valAx>
      <c:valAx>
        <c:axId val="106611072"/>
        <c:scaling>
          <c:orientation val="minMax"/>
        </c:scaling>
        <c:delete val="1"/>
        <c:axPos val="b"/>
        <c:numFmt formatCode="0" sourceLinked="1"/>
        <c:tickLblPos val="none"/>
        <c:crossAx val="106608896"/>
        <c:crosses val="autoZero"/>
        <c:crossBetween val="midCat"/>
      </c:valAx>
    </c:plotArea>
    <c:plotVisOnly val="1"/>
  </c:chart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xVal>
            <c:numRef>
              <c:f>'7.2MHz - 2.0 in'!$B$5:$B$16</c:f>
              <c:numCache>
                <c:formatCode>0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8</c:v>
                </c:pt>
                <c:pt idx="5">
                  <c:v>16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64</c:v>
                </c:pt>
              </c:numCache>
            </c:numRef>
          </c:xVal>
          <c:yVal>
            <c:numRef>
              <c:f>'7.2MHz - 2.0 in'!$G$5:$G$16</c:f>
              <c:numCache>
                <c:formatCode>0</c:formatCode>
                <c:ptCount val="12"/>
                <c:pt idx="0">
                  <c:v>890</c:v>
                </c:pt>
                <c:pt idx="1">
                  <c:v>1445</c:v>
                </c:pt>
                <c:pt idx="2">
                  <c:v>2092</c:v>
                </c:pt>
                <c:pt idx="3">
                  <c:v>2815</c:v>
                </c:pt>
                <c:pt idx="4">
                  <c:v>4442</c:v>
                </c:pt>
                <c:pt idx="5">
                  <c:v>12410</c:v>
                </c:pt>
                <c:pt idx="6">
                  <c:v>21540</c:v>
                </c:pt>
                <c:pt idx="7">
                  <c:v>26310</c:v>
                </c:pt>
                <c:pt idx="8">
                  <c:v>31180</c:v>
                </c:pt>
                <c:pt idx="9">
                  <c:v>36120</c:v>
                </c:pt>
                <c:pt idx="10">
                  <c:v>41100</c:v>
                </c:pt>
                <c:pt idx="11">
                  <c:v>71660</c:v>
                </c:pt>
              </c:numCache>
            </c:numRef>
          </c:yVal>
        </c:ser>
        <c:axId val="106637568"/>
        <c:axId val="106643840"/>
      </c:scatterChart>
      <c:scatterChart>
        <c:scatterStyle val="lineMarker"/>
        <c:ser>
          <c:idx val="1"/>
          <c:order val="1"/>
          <c:xVal>
            <c:numRef>
              <c:f>'7.2MHz - 2.0 in'!$B$5:$B$16</c:f>
              <c:numCache>
                <c:formatCode>0</c:formatCode>
                <c:ptCount val="12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8</c:v>
                </c:pt>
                <c:pt idx="5">
                  <c:v>16</c:v>
                </c:pt>
                <c:pt idx="6">
                  <c:v>24</c:v>
                </c:pt>
                <c:pt idx="7">
                  <c:v>28</c:v>
                </c:pt>
                <c:pt idx="8">
                  <c:v>32</c:v>
                </c:pt>
                <c:pt idx="9">
                  <c:v>36</c:v>
                </c:pt>
                <c:pt idx="10">
                  <c:v>40</c:v>
                </c:pt>
                <c:pt idx="11">
                  <c:v>64</c:v>
                </c:pt>
              </c:numCache>
            </c:numRef>
          </c:xVal>
          <c:yVal>
            <c:numRef>
              <c:f>'7.2MHz - 2.0 in'!$J$5:$J$16</c:f>
              <c:numCache>
                <c:formatCode>0</c:formatCode>
                <c:ptCount val="12"/>
                <c:pt idx="0">
                  <c:v>549.01633181146053</c:v>
                </c:pt>
                <c:pt idx="1">
                  <c:v>338.14846734408303</c:v>
                </c:pt>
                <c:pt idx="2">
                  <c:v>233.56813351443591</c:v>
                </c:pt>
                <c:pt idx="3">
                  <c:v>173.57887577698042</c:v>
                </c:pt>
                <c:pt idx="4">
                  <c:v>110.00102100679872</c:v>
                </c:pt>
                <c:pt idx="5">
                  <c:v>39.37345167705076</c:v>
                </c:pt>
                <c:pt idx="6">
                  <c:v>22.68451881672237</c:v>
                </c:pt>
                <c:pt idx="7">
                  <c:v>18.571818141854806</c:v>
                </c:pt>
                <c:pt idx="8">
                  <c:v>15.671088367934571</c:v>
                </c:pt>
                <c:pt idx="9">
                  <c:v>13.527811055155036</c:v>
                </c:pt>
                <c:pt idx="10">
                  <c:v>11.888674825114354</c:v>
                </c:pt>
                <c:pt idx="11">
                  <c:v>6.8186510649204557</c:v>
                </c:pt>
              </c:numCache>
            </c:numRef>
          </c:yVal>
        </c:ser>
        <c:axId val="106652032"/>
        <c:axId val="106645760"/>
      </c:scatterChart>
      <c:valAx>
        <c:axId val="10663756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turns</a:t>
                </a:r>
              </a:p>
            </c:rich>
          </c:tx>
        </c:title>
        <c:numFmt formatCode="0" sourceLinked="1"/>
        <c:tickLblPos val="nextTo"/>
        <c:crossAx val="106643840"/>
        <c:crosses val="autoZero"/>
        <c:crossBetween val="midCat"/>
      </c:valAx>
      <c:valAx>
        <c:axId val="106643840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solidFill>
                      <a:srgbClr val="0070C0"/>
                    </a:solidFill>
                  </a:defRPr>
                </a:pPr>
                <a:r>
                  <a:rPr lang="en-US" sz="1200">
                    <a:solidFill>
                      <a:srgbClr val="0070C0"/>
                    </a:solidFill>
                  </a:rPr>
                  <a:t>Inductance (nH)</a:t>
                </a:r>
              </a:p>
            </c:rich>
          </c:tx>
        </c:title>
        <c:numFmt formatCode="0" sourceLinked="1"/>
        <c:tickLblPos val="nextTo"/>
        <c:txPr>
          <a:bodyPr/>
          <a:lstStyle/>
          <a:p>
            <a:pPr>
              <a:defRPr>
                <a:solidFill>
                  <a:srgbClr val="0070C0"/>
                </a:solidFill>
              </a:defRPr>
            </a:pPr>
            <a:endParaRPr lang="en-US"/>
          </a:p>
        </c:txPr>
        <c:crossAx val="106637568"/>
        <c:crosses val="autoZero"/>
        <c:crossBetween val="midCat"/>
      </c:valAx>
      <c:valAx>
        <c:axId val="106645760"/>
        <c:scaling>
          <c:orientation val="minMax"/>
        </c:scaling>
        <c:axPos val="r"/>
        <c:title>
          <c:tx>
            <c:rich>
              <a:bodyPr rot="5400000" vert="horz"/>
              <a:lstStyle/>
              <a:p>
                <a:pPr>
                  <a:defRPr sz="1200">
                    <a:solidFill>
                      <a:srgbClr val="C00000"/>
                    </a:solidFill>
                  </a:defRPr>
                </a:pPr>
                <a:r>
                  <a:rPr lang="en-US" sz="1200">
                    <a:solidFill>
                      <a:srgbClr val="C00000"/>
                    </a:solidFill>
                  </a:rPr>
                  <a:t>Capacitance @7.2 MHz in pF</a:t>
                </a:r>
              </a:p>
            </c:rich>
          </c:tx>
        </c:title>
        <c:numFmt formatCode="0" sourceLinked="1"/>
        <c:tickLblPos val="nextTo"/>
        <c:txPr>
          <a:bodyPr/>
          <a:lstStyle/>
          <a:p>
            <a:pPr>
              <a:defRPr>
                <a:solidFill>
                  <a:srgbClr val="C00000"/>
                </a:solidFill>
              </a:defRPr>
            </a:pPr>
            <a:endParaRPr lang="en-US"/>
          </a:p>
        </c:txPr>
        <c:crossAx val="106652032"/>
        <c:crosses val="max"/>
        <c:crossBetween val="midCat"/>
      </c:valAx>
      <c:valAx>
        <c:axId val="106652032"/>
        <c:scaling>
          <c:orientation val="minMax"/>
        </c:scaling>
        <c:delete val="1"/>
        <c:axPos val="b"/>
        <c:numFmt formatCode="0" sourceLinked="1"/>
        <c:tickLblPos val="none"/>
        <c:crossAx val="106645760"/>
        <c:crosses val="autoZero"/>
        <c:crossBetween val="midCat"/>
      </c:val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1"/>
          <c:marker>
            <c:symbol val="circle"/>
            <c:size val="5"/>
          </c:marker>
          <c:xVal>
            <c:numRef>
              <c:f>'7.2MHz - 4.0 in'!$B$5:$B$12</c:f>
              <c:numCache>
                <c:formatCode>0</c:formatCode>
                <c:ptCount val="8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16</c:v>
                </c:pt>
                <c:pt idx="4">
                  <c:v>24</c:v>
                </c:pt>
                <c:pt idx="5">
                  <c:v>28</c:v>
                </c:pt>
                <c:pt idx="6">
                  <c:v>32</c:v>
                </c:pt>
                <c:pt idx="7">
                  <c:v>36</c:v>
                </c:pt>
              </c:numCache>
            </c:numRef>
          </c:xVal>
          <c:yVal>
            <c:numRef>
              <c:f>'7.2MHz - 4.0 in'!$H$5:$H$12</c:f>
              <c:numCache>
                <c:formatCode>0</c:formatCode>
                <c:ptCount val="8"/>
                <c:pt idx="0">
                  <c:v>322</c:v>
                </c:pt>
                <c:pt idx="1">
                  <c:v>343</c:v>
                </c:pt>
                <c:pt idx="2">
                  <c:v>378</c:v>
                </c:pt>
                <c:pt idx="3">
                  <c:v>424</c:v>
                </c:pt>
                <c:pt idx="4">
                  <c:v>342</c:v>
                </c:pt>
                <c:pt idx="5">
                  <c:v>261</c:v>
                </c:pt>
                <c:pt idx="6">
                  <c:v>155</c:v>
                </c:pt>
                <c:pt idx="7">
                  <c:v>29</c:v>
                </c:pt>
              </c:numCache>
            </c:numRef>
          </c:yVal>
        </c:ser>
        <c:axId val="106778624"/>
        <c:axId val="106780544"/>
      </c:scatterChart>
      <c:scatterChart>
        <c:scatterStyle val="lineMarker"/>
        <c:ser>
          <c:idx val="1"/>
          <c:order val="0"/>
          <c:marker>
            <c:symbol val="circle"/>
            <c:size val="5"/>
          </c:marker>
          <c:xVal>
            <c:numRef>
              <c:f>'7.2MHz - 4.0 in'!$B$5:$B$12</c:f>
              <c:numCache>
                <c:formatCode>0</c:formatCode>
                <c:ptCount val="8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16</c:v>
                </c:pt>
                <c:pt idx="4">
                  <c:v>24</c:v>
                </c:pt>
                <c:pt idx="5">
                  <c:v>28</c:v>
                </c:pt>
                <c:pt idx="6">
                  <c:v>32</c:v>
                </c:pt>
                <c:pt idx="7">
                  <c:v>36</c:v>
                </c:pt>
              </c:numCache>
            </c:numRef>
          </c:xVal>
          <c:yVal>
            <c:numRef>
              <c:f>'7.2MHz - 4.0 in'!$I$5:$I$12</c:f>
              <c:numCache>
                <c:formatCode>0.0</c:formatCode>
                <c:ptCount val="8"/>
                <c:pt idx="0">
                  <c:v>21</c:v>
                </c:pt>
                <c:pt idx="1">
                  <c:v>19.25</c:v>
                </c:pt>
                <c:pt idx="2">
                  <c:v>17</c:v>
                </c:pt>
                <c:pt idx="3">
                  <c:v>11.77</c:v>
                </c:pt>
                <c:pt idx="4">
                  <c:v>9.3659999999999997</c:v>
                </c:pt>
                <c:pt idx="5">
                  <c:v>8.4540000000000006</c:v>
                </c:pt>
                <c:pt idx="6">
                  <c:v>7.8710000000000004</c:v>
                </c:pt>
                <c:pt idx="7">
                  <c:v>7.3070000000000004</c:v>
                </c:pt>
              </c:numCache>
            </c:numRef>
          </c:yVal>
        </c:ser>
        <c:axId val="106792832"/>
        <c:axId val="106790912"/>
      </c:scatterChart>
      <c:valAx>
        <c:axId val="106778624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turns</a:t>
                </a:r>
              </a:p>
            </c:rich>
          </c:tx>
          <c:layout/>
        </c:title>
        <c:numFmt formatCode="0" sourceLinked="1"/>
        <c:tickLblPos val="nextTo"/>
        <c:crossAx val="106780544"/>
        <c:crosses val="autoZero"/>
        <c:crossBetween val="midCat"/>
      </c:valAx>
      <c:valAx>
        <c:axId val="106780544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600">
                    <a:solidFill>
                      <a:srgbClr val="0070C0"/>
                    </a:solidFill>
                  </a:defRPr>
                </a:pPr>
                <a:r>
                  <a:rPr lang="en-US" sz="1600">
                    <a:solidFill>
                      <a:srgbClr val="0070C0"/>
                    </a:solidFill>
                  </a:rPr>
                  <a:t>Q</a:t>
                </a:r>
              </a:p>
            </c:rich>
          </c:tx>
          <c:layout/>
        </c:title>
        <c:numFmt formatCode="0" sourceLinked="1"/>
        <c:tickLblPos val="nextTo"/>
        <c:crossAx val="106778624"/>
        <c:crosses val="autoZero"/>
        <c:crossBetween val="midCat"/>
      </c:valAx>
      <c:valAx>
        <c:axId val="106790912"/>
        <c:scaling>
          <c:orientation val="minMax"/>
        </c:scaling>
        <c:axPos val="r"/>
        <c:title>
          <c:tx>
            <c:rich>
              <a:bodyPr rot="5400000" vert="horz"/>
              <a:lstStyle/>
              <a:p>
                <a:pPr>
                  <a:defRPr sz="1200">
                    <a:solidFill>
                      <a:srgbClr val="C00000"/>
                    </a:solidFill>
                  </a:defRPr>
                </a:pPr>
                <a:r>
                  <a:rPr lang="en-US" sz="1200">
                    <a:solidFill>
                      <a:srgbClr val="C00000"/>
                    </a:solidFill>
                  </a:rPr>
                  <a:t>Self-Resonance</a:t>
                </a:r>
              </a:p>
            </c:rich>
          </c:tx>
          <c:layout/>
          <c:spPr>
            <a:noFill/>
          </c:spPr>
        </c:title>
        <c:numFmt formatCode="0.0" sourceLinked="1"/>
        <c:tickLblPos val="nextTo"/>
        <c:crossAx val="106792832"/>
        <c:crosses val="max"/>
        <c:crossBetween val="midCat"/>
      </c:valAx>
      <c:valAx>
        <c:axId val="106792832"/>
        <c:scaling>
          <c:orientation val="minMax"/>
        </c:scaling>
        <c:delete val="1"/>
        <c:axPos val="b"/>
        <c:numFmt formatCode="0" sourceLinked="1"/>
        <c:tickLblPos val="none"/>
        <c:crossAx val="106790912"/>
        <c:crosses val="autoZero"/>
        <c:crossBetween val="midCat"/>
      </c:valAx>
    </c:plotArea>
    <c:plotVisOnly val="1"/>
  </c:chart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scatterChart>
        <c:scatterStyle val="lineMarker"/>
        <c:ser>
          <c:idx val="0"/>
          <c:order val="0"/>
          <c:xVal>
            <c:numRef>
              <c:f>'7.2MHz - 4.0 in'!$B$5:$B$12</c:f>
              <c:numCache>
                <c:formatCode>0</c:formatCode>
                <c:ptCount val="8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16</c:v>
                </c:pt>
                <c:pt idx="4">
                  <c:v>24</c:v>
                </c:pt>
                <c:pt idx="5">
                  <c:v>28</c:v>
                </c:pt>
                <c:pt idx="6">
                  <c:v>32</c:v>
                </c:pt>
                <c:pt idx="7">
                  <c:v>36</c:v>
                </c:pt>
              </c:numCache>
            </c:numRef>
          </c:xVal>
          <c:yVal>
            <c:numRef>
              <c:f>'7.2MHz - 4.0 in'!$G$5:$G$12</c:f>
              <c:numCache>
                <c:formatCode>0</c:formatCode>
                <c:ptCount val="8"/>
                <c:pt idx="0">
                  <c:v>5096</c:v>
                </c:pt>
                <c:pt idx="1">
                  <c:v>6945</c:v>
                </c:pt>
                <c:pt idx="2">
                  <c:v>11270</c:v>
                </c:pt>
                <c:pt idx="3">
                  <c:v>34560</c:v>
                </c:pt>
                <c:pt idx="4">
                  <c:v>63760</c:v>
                </c:pt>
                <c:pt idx="5">
                  <c:v>79700</c:v>
                </c:pt>
                <c:pt idx="6">
                  <c:v>96270</c:v>
                </c:pt>
                <c:pt idx="7">
                  <c:v>113300</c:v>
                </c:pt>
              </c:numCache>
            </c:numRef>
          </c:yVal>
        </c:ser>
        <c:axId val="106917888"/>
        <c:axId val="106919808"/>
      </c:scatterChart>
      <c:scatterChart>
        <c:scatterStyle val="lineMarker"/>
        <c:ser>
          <c:idx val="1"/>
          <c:order val="1"/>
          <c:xVal>
            <c:numRef>
              <c:f>'7.2MHz - 4.0 in'!$D$5:$D$13</c:f>
              <c:numCache>
                <c:formatCode>0</c:formatCode>
                <c:ptCount val="9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</c:numCache>
            </c:numRef>
          </c:xVal>
          <c:yVal>
            <c:numRef>
              <c:f>'7.2MHz - 4.0 in'!$L$5:$L$13</c:f>
              <c:numCache>
                <c:formatCode>General</c:formatCode>
                <c:ptCount val="9"/>
              </c:numCache>
            </c:numRef>
          </c:yVal>
        </c:ser>
        <c:axId val="106928000"/>
        <c:axId val="106926080"/>
      </c:scatterChart>
      <c:valAx>
        <c:axId val="1069178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en-US" sz="1200"/>
                  <a:t>turns</a:t>
                </a:r>
              </a:p>
            </c:rich>
          </c:tx>
          <c:layout/>
        </c:title>
        <c:numFmt formatCode="0" sourceLinked="1"/>
        <c:tickLblPos val="nextTo"/>
        <c:crossAx val="106919808"/>
        <c:crosses val="autoZero"/>
        <c:crossBetween val="midCat"/>
      </c:valAx>
      <c:valAx>
        <c:axId val="106919808"/>
        <c:scaling>
          <c:orientation val="minMax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 sz="1200">
                    <a:solidFill>
                      <a:srgbClr val="0070C0"/>
                    </a:solidFill>
                  </a:defRPr>
                </a:pPr>
                <a:r>
                  <a:rPr lang="en-US" sz="1200">
                    <a:solidFill>
                      <a:srgbClr val="0070C0"/>
                    </a:solidFill>
                  </a:rPr>
                  <a:t>Inductance (nH)</a:t>
                </a:r>
              </a:p>
            </c:rich>
          </c:tx>
          <c:layout/>
        </c:title>
        <c:numFmt formatCode="0" sourceLinked="1"/>
        <c:tickLblPos val="nextTo"/>
        <c:txPr>
          <a:bodyPr/>
          <a:lstStyle/>
          <a:p>
            <a:pPr>
              <a:defRPr>
                <a:solidFill>
                  <a:srgbClr val="0070C0"/>
                </a:solidFill>
              </a:defRPr>
            </a:pPr>
            <a:endParaRPr lang="en-US"/>
          </a:p>
        </c:txPr>
        <c:crossAx val="106917888"/>
        <c:crosses val="autoZero"/>
        <c:crossBetween val="midCat"/>
      </c:valAx>
      <c:valAx>
        <c:axId val="106926080"/>
        <c:scaling>
          <c:orientation val="minMax"/>
          <c:max val="120"/>
        </c:scaling>
        <c:axPos val="r"/>
        <c:title>
          <c:tx>
            <c:rich>
              <a:bodyPr rot="5400000" vert="horz"/>
              <a:lstStyle/>
              <a:p>
                <a:pPr>
                  <a:defRPr sz="1200">
                    <a:solidFill>
                      <a:srgbClr val="C00000"/>
                    </a:solidFill>
                  </a:defRPr>
                </a:pPr>
                <a:r>
                  <a:rPr lang="en-US" sz="1200">
                    <a:solidFill>
                      <a:srgbClr val="C00000"/>
                    </a:solidFill>
                  </a:rPr>
                  <a:t>Capacitance @7.2 MHz in pF</a:t>
                </a:r>
              </a:p>
            </c:rich>
          </c:tx>
          <c:layout/>
        </c:title>
        <c:numFmt formatCode="General" sourceLinked="1"/>
        <c:tickLblPos val="nextTo"/>
        <c:txPr>
          <a:bodyPr/>
          <a:lstStyle/>
          <a:p>
            <a:pPr>
              <a:defRPr>
                <a:solidFill>
                  <a:srgbClr val="C00000"/>
                </a:solidFill>
              </a:defRPr>
            </a:pPr>
            <a:endParaRPr lang="en-US"/>
          </a:p>
        </c:txPr>
        <c:crossAx val="106928000"/>
        <c:crosses val="max"/>
        <c:crossBetween val="midCat"/>
      </c:valAx>
      <c:valAx>
        <c:axId val="106928000"/>
        <c:scaling>
          <c:orientation val="minMax"/>
        </c:scaling>
        <c:delete val="1"/>
        <c:axPos val="b"/>
        <c:numFmt formatCode="0" sourceLinked="1"/>
        <c:tickLblPos val="none"/>
        <c:crossAx val="106926080"/>
        <c:crosses val="autoZero"/>
        <c:crossBetween val="midCat"/>
      </c:valAx>
    </c:plotArea>
    <c:plotVisOnly val="1"/>
  </c:chart>
  <c:printSettings>
    <c:headerFooter/>
    <c:pageMargins b="0.75000000000000167" l="0.70000000000000062" r="0.70000000000000062" t="0.75000000000000167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609599</xdr:colOff>
      <xdr:row>7</xdr:row>
      <xdr:rowOff>0</xdr:rowOff>
    </xdr:from>
    <xdr:to>
      <xdr:col>22</xdr:col>
      <xdr:colOff>409574</xdr:colOff>
      <xdr:row>21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609598</xdr:colOff>
      <xdr:row>22</xdr:row>
      <xdr:rowOff>114300</xdr:rowOff>
    </xdr:from>
    <xdr:to>
      <xdr:col>22</xdr:col>
      <xdr:colOff>428625</xdr:colOff>
      <xdr:row>38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609599</xdr:colOff>
      <xdr:row>22</xdr:row>
      <xdr:rowOff>114300</xdr:rowOff>
    </xdr:from>
    <xdr:to>
      <xdr:col>22</xdr:col>
      <xdr:colOff>142875</xdr:colOff>
      <xdr:row>38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590550</xdr:colOff>
      <xdr:row>7</xdr:row>
      <xdr:rowOff>9525</xdr:rowOff>
    </xdr:from>
    <xdr:to>
      <xdr:col>22</xdr:col>
      <xdr:colOff>152400</xdr:colOff>
      <xdr:row>21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609599</xdr:colOff>
      <xdr:row>22</xdr:row>
      <xdr:rowOff>114300</xdr:rowOff>
    </xdr:from>
    <xdr:to>
      <xdr:col>22</xdr:col>
      <xdr:colOff>171450</xdr:colOff>
      <xdr:row>38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0</xdr:colOff>
      <xdr:row>7</xdr:row>
      <xdr:rowOff>38100</xdr:rowOff>
    </xdr:from>
    <xdr:to>
      <xdr:col>22</xdr:col>
      <xdr:colOff>171450</xdr:colOff>
      <xdr:row>21</xdr:row>
      <xdr:rowOff>114300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609599</xdr:colOff>
      <xdr:row>22</xdr:row>
      <xdr:rowOff>114300</xdr:rowOff>
    </xdr:from>
    <xdr:to>
      <xdr:col>22</xdr:col>
      <xdr:colOff>285750</xdr:colOff>
      <xdr:row>38</xdr:row>
      <xdr:rowOff>47625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9525</xdr:colOff>
      <xdr:row>7</xdr:row>
      <xdr:rowOff>9525</xdr:rowOff>
    </xdr:from>
    <xdr:to>
      <xdr:col>22</xdr:col>
      <xdr:colOff>180975</xdr:colOff>
      <xdr:row>21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N14"/>
  <sheetViews>
    <sheetView workbookViewId="0">
      <selection activeCell="B1" sqref="B1:L1048576"/>
    </sheetView>
  </sheetViews>
  <sheetFormatPr defaultRowHeight="15"/>
  <cols>
    <col min="2" max="2" width="5.5703125" bestFit="1" customWidth="1"/>
    <col min="3" max="3" width="4.5703125" bestFit="1" customWidth="1"/>
    <col min="4" max="4" width="3.42578125" style="1" bestFit="1" customWidth="1"/>
    <col min="5" max="5" width="5.7109375" style="3" bestFit="1" customWidth="1"/>
    <col min="6" max="6" width="5" style="1" bestFit="1" customWidth="1"/>
    <col min="7" max="7" width="10.7109375" style="1" bestFit="1" customWidth="1"/>
    <col min="8" max="8" width="8" style="2" bestFit="1" customWidth="1"/>
    <col min="9" max="9" width="14.28515625" style="1" bestFit="1" customWidth="1"/>
    <col min="10" max="10" width="11.85546875" style="1" bestFit="1" customWidth="1"/>
    <col min="11" max="11" width="6.5703125" style="1" bestFit="1" customWidth="1"/>
    <col min="12" max="12" width="4" bestFit="1" customWidth="1"/>
  </cols>
  <sheetData>
    <row r="2" spans="2:14" ht="15.75" thickBot="1"/>
    <row r="3" spans="2:14" ht="15.75" thickTop="1">
      <c r="B3" s="17" t="s">
        <v>3</v>
      </c>
      <c r="C3" s="18" t="s">
        <v>0</v>
      </c>
      <c r="D3" s="19" t="s">
        <v>4</v>
      </c>
      <c r="E3" s="19" t="s">
        <v>5</v>
      </c>
      <c r="F3" s="20" t="s">
        <v>8</v>
      </c>
      <c r="G3" s="19" t="s">
        <v>7</v>
      </c>
      <c r="H3" s="19" t="s">
        <v>16</v>
      </c>
      <c r="I3" s="19" t="s">
        <v>11</v>
      </c>
      <c r="J3" s="33" t="s">
        <v>18</v>
      </c>
      <c r="K3" s="32" t="s">
        <v>20</v>
      </c>
      <c r="N3" t="s">
        <v>12</v>
      </c>
    </row>
    <row r="4" spans="2:14">
      <c r="B4" s="21" t="s">
        <v>2</v>
      </c>
      <c r="C4" s="5" t="s">
        <v>1</v>
      </c>
      <c r="D4" s="4"/>
      <c r="E4" s="4" t="s">
        <v>6</v>
      </c>
      <c r="F4" s="6" t="s">
        <v>9</v>
      </c>
      <c r="G4" s="4" t="s">
        <v>10</v>
      </c>
      <c r="H4" s="7" t="s">
        <v>17</v>
      </c>
      <c r="I4" s="4" t="s">
        <v>9</v>
      </c>
      <c r="J4" s="34" t="s">
        <v>19</v>
      </c>
      <c r="K4"/>
      <c r="N4" t="s">
        <v>13</v>
      </c>
    </row>
    <row r="5" spans="2:14">
      <c r="B5" s="22">
        <v>2</v>
      </c>
      <c r="C5" s="8">
        <v>0.5</v>
      </c>
      <c r="D5" s="9">
        <v>1</v>
      </c>
      <c r="E5" s="9">
        <v>12</v>
      </c>
      <c r="F5" s="10">
        <v>7.2</v>
      </c>
      <c r="G5" s="9">
        <v>81</v>
      </c>
      <c r="H5" s="9">
        <v>90</v>
      </c>
      <c r="I5" s="9">
        <v>624</v>
      </c>
      <c r="J5" s="23">
        <f>1/(4*PI()^2*(F5*1000000)^2*G5*0.000000001)*1000000000000</f>
        <v>6032.401670520987</v>
      </c>
      <c r="K5" s="38">
        <f>SQRT(J5/G5)</f>
        <v>8.6298374664758288</v>
      </c>
      <c r="L5" s="1">
        <f>H5/K5</f>
        <v>10.428933377902116</v>
      </c>
      <c r="N5" t="s">
        <v>14</v>
      </c>
    </row>
    <row r="6" spans="2:14">
      <c r="B6" s="22">
        <v>3</v>
      </c>
      <c r="C6" s="8">
        <v>0.5</v>
      </c>
      <c r="D6" s="9">
        <v>1</v>
      </c>
      <c r="E6" s="9">
        <v>12</v>
      </c>
      <c r="F6" s="10">
        <v>7.2</v>
      </c>
      <c r="G6" s="9">
        <v>151</v>
      </c>
      <c r="H6" s="9">
        <v>112</v>
      </c>
      <c r="I6" s="9">
        <v>499</v>
      </c>
      <c r="J6" s="23">
        <f t="shared" ref="J6:J13" si="0">1/(4*PI()^2*(F6*1000000)^2*G6*0.000000001)*1000000000000</f>
        <v>3235.9240749152314</v>
      </c>
      <c r="K6" s="38">
        <f t="shared" ref="K6:K13" si="1">SQRT(J6/G6)</f>
        <v>4.6292505614870345</v>
      </c>
      <c r="L6" s="1">
        <f t="shared" ref="L6:L13" si="2">H6/K6</f>
        <v>24.193980972164685</v>
      </c>
      <c r="N6" t="s">
        <v>15</v>
      </c>
    </row>
    <row r="7" spans="2:14">
      <c r="B7" s="24">
        <v>4</v>
      </c>
      <c r="C7" s="8">
        <v>0.5</v>
      </c>
      <c r="D7" s="12">
        <v>1</v>
      </c>
      <c r="E7" s="12">
        <v>12</v>
      </c>
      <c r="F7" s="13">
        <v>7.2</v>
      </c>
      <c r="G7" s="12">
        <v>230</v>
      </c>
      <c r="H7" s="12">
        <v>128</v>
      </c>
      <c r="I7" s="12">
        <v>421</v>
      </c>
      <c r="J7" s="23">
        <f t="shared" si="0"/>
        <v>2124.4545013573911</v>
      </c>
      <c r="K7" s="38">
        <f t="shared" si="1"/>
        <v>3.0392036294980094</v>
      </c>
      <c r="L7" s="1">
        <f t="shared" si="2"/>
        <v>42.116296110485358</v>
      </c>
    </row>
    <row r="8" spans="2:14">
      <c r="B8" s="25">
        <v>5</v>
      </c>
      <c r="C8" s="14">
        <v>0.5</v>
      </c>
      <c r="D8" s="15">
        <v>1</v>
      </c>
      <c r="E8" s="15">
        <v>12</v>
      </c>
      <c r="F8" s="16">
        <v>7.2</v>
      </c>
      <c r="G8" s="15">
        <v>315</v>
      </c>
      <c r="H8" s="15">
        <v>140</v>
      </c>
      <c r="I8" s="15">
        <v>367</v>
      </c>
      <c r="J8" s="26">
        <f t="shared" si="0"/>
        <v>1551.1890009911108</v>
      </c>
      <c r="K8" s="38">
        <f t="shared" si="1"/>
        <v>2.2191010628080705</v>
      </c>
      <c r="L8" s="1">
        <f t="shared" si="2"/>
        <v>63.088609323111555</v>
      </c>
    </row>
    <row r="9" spans="2:14">
      <c r="B9" s="22">
        <v>6</v>
      </c>
      <c r="C9" s="8">
        <v>0.5</v>
      </c>
      <c r="D9" s="9">
        <v>1</v>
      </c>
      <c r="E9" s="9">
        <v>12</v>
      </c>
      <c r="F9" s="10">
        <v>7.2</v>
      </c>
      <c r="G9" s="9">
        <v>404</v>
      </c>
      <c r="H9" s="9">
        <v>150</v>
      </c>
      <c r="I9" s="9">
        <v>326</v>
      </c>
      <c r="J9" s="23">
        <f t="shared" si="0"/>
        <v>1209.4666715648511</v>
      </c>
      <c r="K9" s="38">
        <f t="shared" si="1"/>
        <v>1.7302396900607477</v>
      </c>
      <c r="L9" s="1">
        <f t="shared" si="2"/>
        <v>86.693191042643107</v>
      </c>
    </row>
    <row r="10" spans="2:14">
      <c r="B10" s="22">
        <v>8</v>
      </c>
      <c r="C10" s="8">
        <v>0.5</v>
      </c>
      <c r="D10" s="9">
        <v>1</v>
      </c>
      <c r="E10" s="9">
        <v>12</v>
      </c>
      <c r="F10" s="10">
        <v>7.2</v>
      </c>
      <c r="G10" s="9">
        <v>589</v>
      </c>
      <c r="H10" s="9">
        <v>164</v>
      </c>
      <c r="I10" s="9">
        <v>268</v>
      </c>
      <c r="J10" s="23">
        <f t="shared" si="0"/>
        <v>829.58325180339534</v>
      </c>
      <c r="K10" s="38">
        <f t="shared" si="1"/>
        <v>1.1867857975968457</v>
      </c>
      <c r="L10" s="1">
        <f t="shared" si="2"/>
        <v>138.18837428968899</v>
      </c>
    </row>
    <row r="11" spans="2:14">
      <c r="B11" s="22">
        <v>16</v>
      </c>
      <c r="C11" s="8">
        <v>0.5</v>
      </c>
      <c r="D11" s="9">
        <v>1</v>
      </c>
      <c r="E11" s="9">
        <v>12</v>
      </c>
      <c r="F11" s="10">
        <v>7.2</v>
      </c>
      <c r="G11" s="9">
        <v>1370</v>
      </c>
      <c r="H11" s="9">
        <v>194</v>
      </c>
      <c r="I11" s="9">
        <v>158</v>
      </c>
      <c r="J11" s="23">
        <f t="shared" si="0"/>
        <v>356.66024475343062</v>
      </c>
      <c r="K11" s="38">
        <f t="shared" si="1"/>
        <v>0.51023126626608917</v>
      </c>
      <c r="L11" s="1">
        <f t="shared" si="2"/>
        <v>380.21974117679343</v>
      </c>
    </row>
    <row r="12" spans="2:14">
      <c r="B12" s="22">
        <v>32</v>
      </c>
      <c r="C12" s="8">
        <v>0.5</v>
      </c>
      <c r="D12" s="9">
        <v>1</v>
      </c>
      <c r="E12" s="9">
        <v>12</v>
      </c>
      <c r="F12" s="10">
        <v>7.2</v>
      </c>
      <c r="G12" s="9">
        <v>2985</v>
      </c>
      <c r="H12" s="9">
        <v>210</v>
      </c>
      <c r="I12" s="9">
        <v>87</v>
      </c>
      <c r="J12" s="23">
        <f t="shared" si="0"/>
        <v>163.69331166237853</v>
      </c>
      <c r="K12" s="38">
        <f t="shared" si="1"/>
        <v>0.23417649406517327</v>
      </c>
      <c r="L12" s="1">
        <f t="shared" si="2"/>
        <v>896.75951823565708</v>
      </c>
    </row>
    <row r="13" spans="2:14" ht="15.75" thickBot="1">
      <c r="B13" s="27">
        <v>34</v>
      </c>
      <c r="C13" s="28">
        <v>0.5</v>
      </c>
      <c r="D13" s="29">
        <v>1</v>
      </c>
      <c r="E13" s="29">
        <v>12</v>
      </c>
      <c r="F13" s="30">
        <v>7.2</v>
      </c>
      <c r="G13" s="29">
        <v>3189</v>
      </c>
      <c r="H13" s="29">
        <v>211</v>
      </c>
      <c r="I13" s="29">
        <v>83</v>
      </c>
      <c r="J13" s="31">
        <f t="shared" si="0"/>
        <v>153.22186745443713</v>
      </c>
      <c r="K13" s="38">
        <f t="shared" si="1"/>
        <v>0.21919624797257517</v>
      </c>
      <c r="L13" s="1">
        <f t="shared" si="2"/>
        <v>962.60771774888849</v>
      </c>
    </row>
    <row r="14" spans="2:14" ht="15.75" thickTop="1"/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2:N14"/>
  <sheetViews>
    <sheetView workbookViewId="0">
      <selection activeCell="J23" sqref="J23"/>
    </sheetView>
  </sheetViews>
  <sheetFormatPr defaultRowHeight="15"/>
  <cols>
    <col min="2" max="2" width="5.5703125" bestFit="1" customWidth="1"/>
    <col min="3" max="3" width="4.5703125" bestFit="1" customWidth="1"/>
    <col min="4" max="4" width="3.42578125" style="1" bestFit="1" customWidth="1"/>
    <col min="5" max="5" width="5.7109375" style="3" bestFit="1" customWidth="1"/>
    <col min="6" max="6" width="5" style="1" bestFit="1" customWidth="1"/>
    <col min="7" max="7" width="10.7109375" style="1" bestFit="1" customWidth="1"/>
    <col min="8" max="8" width="8" style="2" bestFit="1" customWidth="1"/>
    <col min="9" max="9" width="14.28515625" style="1" bestFit="1" customWidth="1"/>
    <col min="10" max="10" width="11.85546875" style="1" bestFit="1" customWidth="1"/>
    <col min="11" max="11" width="14.28515625" style="1" bestFit="1" customWidth="1"/>
    <col min="12" max="12" width="11.85546875" bestFit="1" customWidth="1"/>
  </cols>
  <sheetData>
    <row r="2" spans="2:14" ht="15.75" thickBot="1"/>
    <row r="3" spans="2:14" ht="15.75" thickTop="1">
      <c r="B3" s="17" t="s">
        <v>3</v>
      </c>
      <c r="C3" s="18" t="s">
        <v>0</v>
      </c>
      <c r="D3" s="19" t="s">
        <v>4</v>
      </c>
      <c r="E3" s="19" t="s">
        <v>5</v>
      </c>
      <c r="F3" s="20" t="s">
        <v>8</v>
      </c>
      <c r="G3" s="19" t="s">
        <v>7</v>
      </c>
      <c r="H3" s="19" t="s">
        <v>16</v>
      </c>
      <c r="I3" s="19" t="s">
        <v>11</v>
      </c>
      <c r="J3" s="33" t="s">
        <v>18</v>
      </c>
      <c r="N3" t="s">
        <v>12</v>
      </c>
    </row>
    <row r="4" spans="2:14">
      <c r="B4" s="21" t="s">
        <v>2</v>
      </c>
      <c r="C4" s="5" t="s">
        <v>1</v>
      </c>
      <c r="D4" s="4"/>
      <c r="E4" s="4" t="s">
        <v>6</v>
      </c>
      <c r="F4" s="6" t="s">
        <v>9</v>
      </c>
      <c r="G4" s="4" t="s">
        <v>10</v>
      </c>
      <c r="H4" s="7" t="s">
        <v>17</v>
      </c>
      <c r="I4" s="4" t="s">
        <v>9</v>
      </c>
      <c r="J4" s="34" t="s">
        <v>19</v>
      </c>
      <c r="N4" t="s">
        <v>13</v>
      </c>
    </row>
    <row r="5" spans="2:14">
      <c r="B5" s="22">
        <v>2</v>
      </c>
      <c r="C5" s="8">
        <v>1</v>
      </c>
      <c r="D5" s="9">
        <v>1</v>
      </c>
      <c r="E5" s="9">
        <v>12</v>
      </c>
      <c r="F5" s="10">
        <v>7.2</v>
      </c>
      <c r="G5" s="9">
        <v>189.6</v>
      </c>
      <c r="H5" s="9">
        <v>118.8</v>
      </c>
      <c r="I5" s="35">
        <v>246.4</v>
      </c>
      <c r="J5" s="23">
        <f>1/(4*PI()^2*(F5*1000000)^2*G5*0.000000001)*1000000000000</f>
        <v>2577.1336250643458</v>
      </c>
      <c r="N5" t="s">
        <v>14</v>
      </c>
    </row>
    <row r="6" spans="2:14">
      <c r="B6" s="22">
        <v>3</v>
      </c>
      <c r="C6" s="8">
        <v>1</v>
      </c>
      <c r="D6" s="9">
        <v>1</v>
      </c>
      <c r="E6" s="9">
        <v>12</v>
      </c>
      <c r="F6" s="10">
        <v>7.2</v>
      </c>
      <c r="G6" s="9">
        <v>370</v>
      </c>
      <c r="H6" s="9">
        <v>148</v>
      </c>
      <c r="I6" s="9">
        <v>201</v>
      </c>
      <c r="J6" s="23">
        <f t="shared" ref="J6:J13" si="0">1/(4*PI()^2*(F6*1000000)^2*G6*0.000000001)*1000000000000</f>
        <v>1320.6068521951347</v>
      </c>
      <c r="N6" t="s">
        <v>15</v>
      </c>
    </row>
    <row r="7" spans="2:14">
      <c r="B7" s="24">
        <v>4</v>
      </c>
      <c r="C7" s="11">
        <v>1</v>
      </c>
      <c r="D7" s="12">
        <v>1</v>
      </c>
      <c r="E7" s="12">
        <v>12</v>
      </c>
      <c r="F7" s="13">
        <v>7.2</v>
      </c>
      <c r="G7" s="12">
        <v>586</v>
      </c>
      <c r="H7" s="12">
        <v>173.6</v>
      </c>
      <c r="I7" s="12">
        <v>173</v>
      </c>
      <c r="J7" s="23">
        <f t="shared" si="0"/>
        <v>833.83026503788369</v>
      </c>
    </row>
    <row r="8" spans="2:14">
      <c r="B8" s="25">
        <v>5</v>
      </c>
      <c r="C8" s="14">
        <v>1</v>
      </c>
      <c r="D8" s="15">
        <v>1</v>
      </c>
      <c r="E8" s="15">
        <v>12</v>
      </c>
      <c r="F8" s="16">
        <v>7.2</v>
      </c>
      <c r="G8" s="15">
        <v>827</v>
      </c>
      <c r="H8" s="15">
        <v>196</v>
      </c>
      <c r="I8" s="15">
        <v>153</v>
      </c>
      <c r="J8" s="26">
        <f t="shared" si="0"/>
        <v>590.83982504498181</v>
      </c>
    </row>
    <row r="9" spans="2:14">
      <c r="B9" s="22">
        <v>6</v>
      </c>
      <c r="C9" s="8">
        <v>1</v>
      </c>
      <c r="D9" s="9">
        <v>1</v>
      </c>
      <c r="E9" s="9">
        <v>12</v>
      </c>
      <c r="F9" s="10">
        <v>7.2</v>
      </c>
      <c r="G9" s="9">
        <v>1087</v>
      </c>
      <c r="H9" s="9">
        <v>215</v>
      </c>
      <c r="I9" s="9">
        <v>138</v>
      </c>
      <c r="J9" s="23">
        <f t="shared" si="0"/>
        <v>449.51659182355098</v>
      </c>
    </row>
    <row r="10" spans="2:14">
      <c r="B10" s="22">
        <v>8</v>
      </c>
      <c r="C10" s="8">
        <v>1</v>
      </c>
      <c r="D10" s="9">
        <v>1</v>
      </c>
      <c r="E10" s="9">
        <v>12</v>
      </c>
      <c r="F10" s="10">
        <v>7.2</v>
      </c>
      <c r="G10" s="9">
        <v>1647</v>
      </c>
      <c r="H10" s="9">
        <v>245.1</v>
      </c>
      <c r="I10" s="9">
        <v>116.4</v>
      </c>
      <c r="J10" s="23">
        <f t="shared" si="0"/>
        <v>296.67549199283536</v>
      </c>
    </row>
    <row r="11" spans="2:14">
      <c r="B11" s="22">
        <v>16</v>
      </c>
      <c r="C11" s="8">
        <v>1</v>
      </c>
      <c r="D11" s="9">
        <v>1</v>
      </c>
      <c r="E11" s="9">
        <v>12</v>
      </c>
      <c r="F11" s="10">
        <v>7.2</v>
      </c>
      <c r="G11" s="9">
        <v>4162</v>
      </c>
      <c r="H11" s="9">
        <v>308</v>
      </c>
      <c r="I11" s="9">
        <v>73</v>
      </c>
      <c r="J11" s="23">
        <f t="shared" si="0"/>
        <v>117.40137801830849</v>
      </c>
    </row>
    <row r="12" spans="2:14">
      <c r="B12" s="22">
        <v>32</v>
      </c>
      <c r="C12" s="8">
        <v>1</v>
      </c>
      <c r="D12" s="9">
        <v>1</v>
      </c>
      <c r="E12" s="9">
        <v>12</v>
      </c>
      <c r="F12" s="10">
        <v>7.2</v>
      </c>
      <c r="G12" s="9">
        <v>9606</v>
      </c>
      <c r="H12" s="9">
        <v>356</v>
      </c>
      <c r="I12" s="9">
        <v>43</v>
      </c>
      <c r="J12" s="23">
        <f t="shared" si="0"/>
        <v>50.866597471601068</v>
      </c>
    </row>
    <row r="13" spans="2:14" ht="15.75" thickBot="1">
      <c r="B13" s="27">
        <v>64</v>
      </c>
      <c r="C13" s="28">
        <v>1</v>
      </c>
      <c r="D13" s="29">
        <v>1</v>
      </c>
      <c r="E13" s="29">
        <v>12</v>
      </c>
      <c r="F13" s="30">
        <v>7.2</v>
      </c>
      <c r="G13" s="29">
        <v>20830</v>
      </c>
      <c r="H13" s="29">
        <v>360.1</v>
      </c>
      <c r="I13" s="29">
        <v>23.7</v>
      </c>
      <c r="J13" s="31">
        <f t="shared" si="0"/>
        <v>23.457730931934705</v>
      </c>
    </row>
    <row r="14" spans="2:14" ht="15.75" thickTop="1"/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2:N17"/>
  <sheetViews>
    <sheetView workbookViewId="0">
      <selection activeCell="K20" sqref="K20"/>
    </sheetView>
  </sheetViews>
  <sheetFormatPr defaultRowHeight="15"/>
  <cols>
    <col min="2" max="2" width="5.5703125" bestFit="1" customWidth="1"/>
    <col min="3" max="3" width="4.5703125" bestFit="1" customWidth="1"/>
    <col min="4" max="4" width="3.42578125" style="1" bestFit="1" customWidth="1"/>
    <col min="5" max="5" width="5.7109375" style="3" bestFit="1" customWidth="1"/>
    <col min="6" max="6" width="5" style="1" bestFit="1" customWidth="1"/>
    <col min="7" max="7" width="10.7109375" style="1" bestFit="1" customWidth="1"/>
    <col min="8" max="8" width="8" style="2" bestFit="1" customWidth="1"/>
    <col min="9" max="9" width="14.28515625" style="1" bestFit="1" customWidth="1"/>
    <col min="10" max="10" width="11.85546875" style="1" bestFit="1" customWidth="1"/>
    <col min="11" max="11" width="14.28515625" style="1" bestFit="1" customWidth="1"/>
    <col min="12" max="12" width="11.85546875" bestFit="1" customWidth="1"/>
  </cols>
  <sheetData>
    <row r="2" spans="2:14" ht="15.75" thickBot="1"/>
    <row r="3" spans="2:14" ht="15.75" thickTop="1">
      <c r="B3" s="17" t="s">
        <v>3</v>
      </c>
      <c r="C3" s="18" t="s">
        <v>0</v>
      </c>
      <c r="D3" s="19" t="s">
        <v>4</v>
      </c>
      <c r="E3" s="19" t="s">
        <v>5</v>
      </c>
      <c r="F3" s="20" t="s">
        <v>8</v>
      </c>
      <c r="G3" s="19" t="s">
        <v>7</v>
      </c>
      <c r="H3" s="19" t="s">
        <v>16</v>
      </c>
      <c r="I3" s="19" t="s">
        <v>11</v>
      </c>
      <c r="J3" s="33" t="s">
        <v>18</v>
      </c>
      <c r="N3" t="s">
        <v>12</v>
      </c>
    </row>
    <row r="4" spans="2:14">
      <c r="B4" s="21" t="s">
        <v>2</v>
      </c>
      <c r="C4" s="5" t="s">
        <v>1</v>
      </c>
      <c r="D4" s="4"/>
      <c r="E4" s="4" t="s">
        <v>6</v>
      </c>
      <c r="F4" s="6" t="s">
        <v>9</v>
      </c>
      <c r="G4" s="4" t="s">
        <v>10</v>
      </c>
      <c r="H4" s="7" t="s">
        <v>17</v>
      </c>
      <c r="I4" s="4" t="s">
        <v>9</v>
      </c>
      <c r="J4" s="34" t="s">
        <v>19</v>
      </c>
      <c r="N4" t="s">
        <v>13</v>
      </c>
    </row>
    <row r="5" spans="2:14">
      <c r="B5" s="22">
        <v>3</v>
      </c>
      <c r="C5" s="8">
        <v>2</v>
      </c>
      <c r="D5" s="9">
        <v>1</v>
      </c>
      <c r="E5" s="9">
        <v>12</v>
      </c>
      <c r="F5" s="10">
        <v>7.2</v>
      </c>
      <c r="G5" s="9">
        <v>890</v>
      </c>
      <c r="H5" s="9">
        <v>200</v>
      </c>
      <c r="I5" s="9">
        <v>75</v>
      </c>
      <c r="J5" s="23">
        <f>1/(4*PI()^2*(F5*1000000)^2*G5*0.000000001)*1000000000000</f>
        <v>549.01633181146053</v>
      </c>
      <c r="N5" t="s">
        <v>14</v>
      </c>
    </row>
    <row r="6" spans="2:14">
      <c r="B6" s="24">
        <v>4</v>
      </c>
      <c r="C6" s="8">
        <v>2</v>
      </c>
      <c r="D6" s="12">
        <v>1</v>
      </c>
      <c r="E6" s="12">
        <v>12</v>
      </c>
      <c r="F6" s="13">
        <v>7.2</v>
      </c>
      <c r="G6" s="12">
        <v>1445</v>
      </c>
      <c r="H6" s="12">
        <v>231</v>
      </c>
      <c r="I6" s="12">
        <v>65</v>
      </c>
      <c r="J6" s="23">
        <f t="shared" ref="J6:J16" si="0">1/(4*PI()^2*(F6*1000000)^2*G6*0.000000001)*1000000000000</f>
        <v>338.14846734408303</v>
      </c>
      <c r="N6" t="s">
        <v>15</v>
      </c>
    </row>
    <row r="7" spans="2:14">
      <c r="B7" s="24">
        <v>5</v>
      </c>
      <c r="C7" s="8">
        <v>2</v>
      </c>
      <c r="D7" s="12">
        <v>1</v>
      </c>
      <c r="E7" s="12">
        <v>12</v>
      </c>
      <c r="F7" s="13">
        <v>7.2</v>
      </c>
      <c r="G7" s="12">
        <v>2092</v>
      </c>
      <c r="H7" s="12">
        <v>260</v>
      </c>
      <c r="I7" s="12">
        <v>58</v>
      </c>
      <c r="J7" s="23">
        <f t="shared" si="0"/>
        <v>233.56813351443591</v>
      </c>
    </row>
    <row r="8" spans="2:14">
      <c r="B8" s="22">
        <v>6</v>
      </c>
      <c r="C8" s="8">
        <v>2</v>
      </c>
      <c r="D8" s="9">
        <v>1</v>
      </c>
      <c r="E8" s="9">
        <v>12</v>
      </c>
      <c r="F8" s="10">
        <v>7.2</v>
      </c>
      <c r="G8" s="9">
        <v>2815</v>
      </c>
      <c r="H8" s="9">
        <v>286</v>
      </c>
      <c r="I8" s="9">
        <v>53</v>
      </c>
      <c r="J8" s="23">
        <f t="shared" si="0"/>
        <v>173.57887577698042</v>
      </c>
    </row>
    <row r="9" spans="2:14">
      <c r="B9" s="25">
        <v>8</v>
      </c>
      <c r="C9" s="14">
        <v>2</v>
      </c>
      <c r="D9" s="15">
        <v>1</v>
      </c>
      <c r="E9" s="15">
        <v>12</v>
      </c>
      <c r="F9" s="16">
        <v>7.2</v>
      </c>
      <c r="G9" s="15">
        <v>4442</v>
      </c>
      <c r="H9" s="15">
        <v>333</v>
      </c>
      <c r="I9" s="15">
        <v>46</v>
      </c>
      <c r="J9" s="26">
        <f t="shared" si="0"/>
        <v>110.00102100679872</v>
      </c>
    </row>
    <row r="10" spans="2:14">
      <c r="B10" s="22">
        <v>16</v>
      </c>
      <c r="C10" s="8">
        <v>2</v>
      </c>
      <c r="D10" s="9">
        <v>1</v>
      </c>
      <c r="E10" s="9">
        <v>12</v>
      </c>
      <c r="F10" s="10">
        <v>7.2</v>
      </c>
      <c r="G10" s="9">
        <v>12410</v>
      </c>
      <c r="H10" s="9">
        <v>455</v>
      </c>
      <c r="I10" s="9">
        <v>31</v>
      </c>
      <c r="J10" s="23">
        <f t="shared" si="0"/>
        <v>39.37345167705076</v>
      </c>
    </row>
    <row r="11" spans="2:14">
      <c r="B11" s="22">
        <v>24</v>
      </c>
      <c r="C11" s="8">
        <v>2</v>
      </c>
      <c r="D11" s="9">
        <v>1</v>
      </c>
      <c r="E11" s="9">
        <v>12</v>
      </c>
      <c r="F11" s="10">
        <v>7.2</v>
      </c>
      <c r="G11" s="1">
        <v>21540</v>
      </c>
      <c r="H11" s="1">
        <v>504</v>
      </c>
      <c r="I11" s="9">
        <v>24</v>
      </c>
      <c r="J11" s="23">
        <f t="shared" si="0"/>
        <v>22.68451881672237</v>
      </c>
    </row>
    <row r="12" spans="2:14">
      <c r="B12" s="22">
        <v>28</v>
      </c>
      <c r="C12" s="8">
        <v>2</v>
      </c>
      <c r="D12" s="9">
        <v>1</v>
      </c>
      <c r="E12" s="9">
        <v>12</v>
      </c>
      <c r="F12" s="10">
        <v>7.2</v>
      </c>
      <c r="G12" s="1">
        <v>26310</v>
      </c>
      <c r="H12" s="1">
        <v>516</v>
      </c>
      <c r="I12" s="9">
        <v>21</v>
      </c>
      <c r="J12" s="23">
        <f t="shared" si="0"/>
        <v>18.571818141854806</v>
      </c>
    </row>
    <row r="13" spans="2:14">
      <c r="B13" s="22">
        <v>32</v>
      </c>
      <c r="C13" s="8">
        <v>2</v>
      </c>
      <c r="D13" s="9">
        <v>1</v>
      </c>
      <c r="E13" s="9">
        <v>12</v>
      </c>
      <c r="F13" s="10">
        <v>7.2</v>
      </c>
      <c r="G13" s="9">
        <v>31180</v>
      </c>
      <c r="H13" s="9">
        <v>520</v>
      </c>
      <c r="I13" s="9">
        <v>19</v>
      </c>
      <c r="J13" s="23">
        <f t="shared" si="0"/>
        <v>15.671088367934571</v>
      </c>
    </row>
    <row r="14" spans="2:14">
      <c r="B14" s="22">
        <v>36</v>
      </c>
      <c r="C14" s="8">
        <v>2</v>
      </c>
      <c r="D14" s="9">
        <v>1</v>
      </c>
      <c r="E14" s="9">
        <v>12</v>
      </c>
      <c r="F14" s="10">
        <v>7.2</v>
      </c>
      <c r="G14" s="1">
        <v>36120</v>
      </c>
      <c r="H14" s="1">
        <v>519.29999999999995</v>
      </c>
      <c r="I14" s="9">
        <v>17.649999999999999</v>
      </c>
      <c r="J14" s="23">
        <f t="shared" si="0"/>
        <v>13.527811055155036</v>
      </c>
    </row>
    <row r="15" spans="2:14">
      <c r="B15" s="22">
        <v>40</v>
      </c>
      <c r="C15" s="8">
        <v>2</v>
      </c>
      <c r="D15" s="9">
        <v>1</v>
      </c>
      <c r="E15" s="9">
        <v>12</v>
      </c>
      <c r="F15" s="10">
        <v>7.2</v>
      </c>
      <c r="G15" s="1">
        <v>41100</v>
      </c>
      <c r="H15" s="1">
        <v>515</v>
      </c>
      <c r="I15" s="9">
        <v>16</v>
      </c>
      <c r="J15" s="23">
        <f t="shared" si="0"/>
        <v>11.888674825114354</v>
      </c>
    </row>
    <row r="16" spans="2:14" ht="15.75" thickBot="1">
      <c r="B16" s="27">
        <v>64</v>
      </c>
      <c r="C16" s="28">
        <v>2</v>
      </c>
      <c r="D16" s="29">
        <v>1</v>
      </c>
      <c r="E16" s="29">
        <v>12</v>
      </c>
      <c r="F16" s="30">
        <v>7.2</v>
      </c>
      <c r="G16" s="29">
        <v>71660</v>
      </c>
      <c r="H16" s="29">
        <v>418</v>
      </c>
      <c r="I16" s="29">
        <v>11</v>
      </c>
      <c r="J16" s="31">
        <f t="shared" si="0"/>
        <v>6.8186510649204557</v>
      </c>
    </row>
    <row r="17" ht="15.75" thickTop="1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B2:N16"/>
  <sheetViews>
    <sheetView workbookViewId="0">
      <selection activeCell="H22" sqref="H22"/>
    </sheetView>
  </sheetViews>
  <sheetFormatPr defaultRowHeight="15"/>
  <cols>
    <col min="2" max="2" width="5.5703125" bestFit="1" customWidth="1"/>
    <col min="3" max="3" width="4.5703125" bestFit="1" customWidth="1"/>
    <col min="4" max="4" width="3.42578125" style="1" bestFit="1" customWidth="1"/>
    <col min="5" max="5" width="5.7109375" style="3" bestFit="1" customWidth="1"/>
    <col min="6" max="6" width="5" style="1" bestFit="1" customWidth="1"/>
    <col min="7" max="7" width="10.7109375" style="1" bestFit="1" customWidth="1"/>
    <col min="8" max="8" width="8" style="2" bestFit="1" customWidth="1"/>
    <col min="9" max="9" width="14.28515625" style="1" bestFit="1" customWidth="1"/>
    <col min="10" max="10" width="11.85546875" style="1" bestFit="1" customWidth="1"/>
    <col min="11" max="11" width="14.28515625" style="1" bestFit="1" customWidth="1"/>
    <col min="12" max="12" width="11.85546875" bestFit="1" customWidth="1"/>
  </cols>
  <sheetData>
    <row r="2" spans="2:14" ht="15.75" thickBot="1"/>
    <row r="3" spans="2:14" ht="15.75" thickTop="1">
      <c r="B3" s="17" t="s">
        <v>3</v>
      </c>
      <c r="C3" s="18" t="s">
        <v>0</v>
      </c>
      <c r="D3" s="19" t="s">
        <v>4</v>
      </c>
      <c r="E3" s="19" t="s">
        <v>5</v>
      </c>
      <c r="F3" s="20" t="s">
        <v>8</v>
      </c>
      <c r="G3" s="19" t="s">
        <v>7</v>
      </c>
      <c r="H3" s="19" t="s">
        <v>16</v>
      </c>
      <c r="I3" s="19" t="s">
        <v>11</v>
      </c>
      <c r="J3" s="33" t="s">
        <v>18</v>
      </c>
      <c r="N3" t="s">
        <v>12</v>
      </c>
    </row>
    <row r="4" spans="2:14">
      <c r="B4" s="21" t="s">
        <v>2</v>
      </c>
      <c r="C4" s="5" t="s">
        <v>1</v>
      </c>
      <c r="D4" s="4"/>
      <c r="E4" s="4" t="s">
        <v>6</v>
      </c>
      <c r="F4" s="6" t="s">
        <v>9</v>
      </c>
      <c r="G4" s="4" t="s">
        <v>10</v>
      </c>
      <c r="H4" s="7" t="s">
        <v>17</v>
      </c>
      <c r="I4" s="6" t="s">
        <v>9</v>
      </c>
      <c r="J4" s="34" t="s">
        <v>19</v>
      </c>
      <c r="N4" t="s">
        <v>13</v>
      </c>
    </row>
    <row r="5" spans="2:14">
      <c r="B5" s="24">
        <v>5</v>
      </c>
      <c r="C5" s="11">
        <v>4</v>
      </c>
      <c r="D5" s="12">
        <v>1</v>
      </c>
      <c r="E5" s="12">
        <v>12</v>
      </c>
      <c r="F5" s="13">
        <v>7.2</v>
      </c>
      <c r="G5" s="12">
        <v>5096</v>
      </c>
      <c r="H5" s="12">
        <v>322</v>
      </c>
      <c r="I5" s="13">
        <v>21</v>
      </c>
      <c r="J5" s="23">
        <f t="shared" ref="J5:J12" si="0">1/(4*PI()^2*(F5*1000000)^2*G5*0.000000001)*1000000000000</f>
        <v>95.883935500824151</v>
      </c>
      <c r="N5" t="s">
        <v>14</v>
      </c>
    </row>
    <row r="6" spans="2:14">
      <c r="B6" s="22">
        <v>6</v>
      </c>
      <c r="C6" s="11">
        <v>4</v>
      </c>
      <c r="D6" s="9">
        <v>1</v>
      </c>
      <c r="E6" s="9">
        <v>12</v>
      </c>
      <c r="F6" s="10">
        <v>7.2</v>
      </c>
      <c r="G6" s="9">
        <v>6945</v>
      </c>
      <c r="H6" s="9">
        <v>343</v>
      </c>
      <c r="I6" s="13">
        <v>19.25</v>
      </c>
      <c r="J6" s="23">
        <f t="shared" si="0"/>
        <v>70.356304580590347</v>
      </c>
      <c r="N6" t="s">
        <v>15</v>
      </c>
    </row>
    <row r="7" spans="2:14">
      <c r="B7" s="22">
        <v>8</v>
      </c>
      <c r="C7" s="11">
        <v>4</v>
      </c>
      <c r="D7" s="9">
        <v>1</v>
      </c>
      <c r="E7" s="9">
        <v>12</v>
      </c>
      <c r="F7" s="10">
        <v>7.2</v>
      </c>
      <c r="G7" s="9">
        <v>11270</v>
      </c>
      <c r="H7" s="9">
        <v>378</v>
      </c>
      <c r="I7" s="13">
        <v>17</v>
      </c>
      <c r="J7" s="23">
        <f t="shared" si="0"/>
        <v>43.356214313416139</v>
      </c>
    </row>
    <row r="8" spans="2:14">
      <c r="B8" s="22">
        <v>16</v>
      </c>
      <c r="C8" s="11">
        <v>4</v>
      </c>
      <c r="D8" s="9">
        <v>1</v>
      </c>
      <c r="E8" s="9">
        <v>12</v>
      </c>
      <c r="F8" s="10">
        <v>7.2</v>
      </c>
      <c r="G8" s="9">
        <v>34560</v>
      </c>
      <c r="H8" s="9">
        <v>424</v>
      </c>
      <c r="I8" s="13">
        <v>11.77</v>
      </c>
      <c r="J8" s="23">
        <f t="shared" si="0"/>
        <v>14.138441415283562</v>
      </c>
    </row>
    <row r="9" spans="2:14">
      <c r="B9" s="22">
        <v>24</v>
      </c>
      <c r="C9" s="11">
        <v>4</v>
      </c>
      <c r="D9" s="9">
        <v>1</v>
      </c>
      <c r="E9" s="9">
        <v>12</v>
      </c>
      <c r="F9" s="10">
        <v>7.2</v>
      </c>
      <c r="G9" s="9">
        <v>63760</v>
      </c>
      <c r="H9" s="9">
        <v>342</v>
      </c>
      <c r="I9" s="13">
        <v>9.3659999999999997</v>
      </c>
      <c r="J9" s="23">
        <f t="shared" si="0"/>
        <v>7.6634964760382678</v>
      </c>
    </row>
    <row r="10" spans="2:14">
      <c r="B10" s="22">
        <v>28</v>
      </c>
      <c r="C10" s="11">
        <v>4</v>
      </c>
      <c r="D10" s="9">
        <v>1</v>
      </c>
      <c r="E10" s="9">
        <v>12</v>
      </c>
      <c r="F10" s="10">
        <v>7.2</v>
      </c>
      <c r="G10" s="9">
        <v>79700</v>
      </c>
      <c r="H10" s="9">
        <v>261</v>
      </c>
      <c r="I10" s="13">
        <v>8.4540000000000006</v>
      </c>
      <c r="J10" s="23">
        <f t="shared" si="0"/>
        <v>6.1307971808306148</v>
      </c>
    </row>
    <row r="11" spans="2:14">
      <c r="B11" s="22">
        <v>32</v>
      </c>
      <c r="C11" s="11">
        <v>4</v>
      </c>
      <c r="D11" s="9">
        <v>1</v>
      </c>
      <c r="E11" s="9">
        <v>12</v>
      </c>
      <c r="F11" s="10">
        <v>7.2</v>
      </c>
      <c r="G11" s="9">
        <v>96270</v>
      </c>
      <c r="H11" s="9">
        <v>155</v>
      </c>
      <c r="I11" s="13">
        <v>7.8710000000000004</v>
      </c>
      <c r="J11" s="23">
        <f t="shared" si="0"/>
        <v>5.0755638860725032</v>
      </c>
    </row>
    <row r="12" spans="2:14" ht="15.75" thickBot="1">
      <c r="B12" s="27">
        <v>36</v>
      </c>
      <c r="C12" s="36">
        <v>4</v>
      </c>
      <c r="D12" s="29">
        <v>1</v>
      </c>
      <c r="E12" s="29">
        <v>12</v>
      </c>
      <c r="F12" s="30">
        <v>7.2</v>
      </c>
      <c r="G12" s="29">
        <v>113300</v>
      </c>
      <c r="H12" s="29">
        <v>29</v>
      </c>
      <c r="I12" s="37">
        <v>7.3070000000000004</v>
      </c>
      <c r="J12" s="31">
        <f t="shared" si="0"/>
        <v>4.3126613884571929</v>
      </c>
    </row>
    <row r="13" spans="2:14" ht="15.75" thickTop="1">
      <c r="L13" s="1"/>
    </row>
    <row r="14" spans="2:14">
      <c r="L14" s="1"/>
    </row>
    <row r="15" spans="2:14">
      <c r="L15" s="1"/>
    </row>
    <row r="16" spans="2:14">
      <c r="L16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H4:R7"/>
  <sheetViews>
    <sheetView tabSelected="1" workbookViewId="0">
      <selection activeCell="M17" sqref="M17"/>
    </sheetView>
  </sheetViews>
  <sheetFormatPr defaultRowHeight="15"/>
  <cols>
    <col min="8" max="8" width="10" bestFit="1" customWidth="1"/>
    <col min="9" max="9" width="16.85546875" bestFit="1" customWidth="1"/>
    <col min="11" max="11" width="12" bestFit="1" customWidth="1"/>
  </cols>
  <sheetData>
    <row r="4" spans="8:18" ht="18">
      <c r="H4" s="39" t="s">
        <v>22</v>
      </c>
      <c r="I4">
        <f>K4/1000</f>
        <v>2.9999999999999997E-8</v>
      </c>
      <c r="J4" t="s">
        <v>27</v>
      </c>
      <c r="K4">
        <f>M4/1000</f>
        <v>2.9999999999999997E-5</v>
      </c>
      <c r="L4" t="s">
        <v>30</v>
      </c>
      <c r="M4" s="42">
        <f>0.03</f>
        <v>0.03</v>
      </c>
      <c r="N4" s="41" t="s">
        <v>31</v>
      </c>
      <c r="O4" s="1">
        <f>M4*1000</f>
        <v>30</v>
      </c>
      <c r="P4" t="s">
        <v>10</v>
      </c>
      <c r="Q4">
        <f>O4*1000</f>
        <v>30000</v>
      </c>
      <c r="R4" t="s">
        <v>32</v>
      </c>
    </row>
    <row r="5" spans="8:18" ht="18">
      <c r="H5" s="39" t="s">
        <v>23</v>
      </c>
      <c r="I5" s="40">
        <f>1/(4*PI()*I7^2*Lr)</f>
        <v>5.6340080394482567E-11</v>
      </c>
      <c r="J5" t="s">
        <v>26</v>
      </c>
      <c r="K5" s="40">
        <f>Cr*1000</f>
        <v>5.6340080394482566E-8</v>
      </c>
      <c r="L5" t="s">
        <v>29</v>
      </c>
      <c r="M5">
        <f>Cr/0.000001</f>
        <v>5.6340080394482568E-5</v>
      </c>
      <c r="N5" s="41" t="s">
        <v>28</v>
      </c>
      <c r="O5" s="44">
        <f>M5*1000</f>
        <v>5.6340080394482565E-2</v>
      </c>
      <c r="P5" t="s">
        <v>24</v>
      </c>
      <c r="Q5" s="45">
        <f>O5*1000</f>
        <v>56.340080394482563</v>
      </c>
      <c r="R5" t="s">
        <v>19</v>
      </c>
    </row>
    <row r="7" spans="8:18">
      <c r="H7" t="s">
        <v>21</v>
      </c>
      <c r="I7" s="43">
        <f>216983000</f>
        <v>216983000</v>
      </c>
      <c r="J7" t="s">
        <v>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7.2MHz - 0.5 in</vt:lpstr>
      <vt:lpstr>7.2MHz - 1.0 in</vt:lpstr>
      <vt:lpstr>7.2MHz - 2.0 in</vt:lpstr>
      <vt:lpstr>7.2MHz - 4.0 in</vt:lpstr>
      <vt:lpstr>Sheet2</vt:lpstr>
      <vt:lpstr>Sheet3</vt:lpstr>
      <vt:lpstr>Sheet2!Cr</vt:lpstr>
      <vt:lpstr>Sheet2!Lr</vt:lpstr>
    </vt:vector>
  </TitlesOfParts>
  <Company>WDV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L. Van Warren</dc:creator>
  <cp:lastModifiedBy>L. Van Warren</cp:lastModifiedBy>
  <dcterms:created xsi:type="dcterms:W3CDTF">2011-11-29T22:49:40Z</dcterms:created>
  <dcterms:modified xsi:type="dcterms:W3CDTF">2011-11-30T19:42:21Z</dcterms:modified>
</cp:coreProperties>
</file>